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workbookProtection workbookPassword="CF7A" lockStructure="1"/>
  <bookViews>
    <workbookView xWindow="-750" yWindow="435" windowWidth="12210" windowHeight="10920"/>
  </bookViews>
  <sheets>
    <sheet name="ปร.4(ก)" sheetId="3" r:id="rId1"/>
    <sheet name="ปร.5" sheetId="2" r:id="rId2"/>
    <sheet name="ปร.6" sheetId="1" r:id="rId3"/>
    <sheet name="Factor F" sheetId="9" r:id="rId4"/>
    <sheet name="Sheet1" sheetId="10" state="hidden" r:id="rId5"/>
  </sheets>
  <definedNames>
    <definedName name="_xlnm.Print_Area" localSheetId="3">'Factor F'!$A$1:$L$35</definedName>
    <definedName name="_xlnm.Print_Area" localSheetId="1">ปร.5!$A$1:$N$33</definedName>
    <definedName name="_xlnm.Print_Titles" localSheetId="0">'ปร.4(ก)'!$31:$36</definedName>
  </definedNames>
  <calcPr calcId="145621"/>
</workbook>
</file>

<file path=xl/calcChain.xml><?xml version="1.0" encoding="utf-8"?>
<calcChain xmlns="http://schemas.openxmlformats.org/spreadsheetml/2006/main">
  <c r="A2" i="9" l="1"/>
  <c r="B3" i="1"/>
  <c r="C3" i="9" s="1"/>
  <c r="E2" i="1"/>
  <c r="C2" i="9" s="1"/>
  <c r="V31" i="9"/>
  <c r="L31" i="9" s="1"/>
  <c r="V30" i="9"/>
  <c r="L30" i="9" s="1"/>
  <c r="V29" i="9"/>
  <c r="L29" i="9" s="1"/>
  <c r="V28" i="9"/>
  <c r="L28" i="9" s="1"/>
  <c r="V27" i="9"/>
  <c r="L27" i="9" s="1"/>
  <c r="V26" i="9"/>
  <c r="L26" i="9" s="1"/>
  <c r="V25" i="9"/>
  <c r="L25" i="9" s="1"/>
  <c r="V24" i="9"/>
  <c r="L24" i="9" s="1"/>
  <c r="V23" i="9"/>
  <c r="L23" i="9" s="1"/>
  <c r="V22" i="9"/>
  <c r="L22" i="9" s="1"/>
  <c r="V21" i="9"/>
  <c r="L21" i="9" s="1"/>
  <c r="V20" i="9"/>
  <c r="L20" i="9" s="1"/>
  <c r="V19" i="9"/>
  <c r="L19" i="9" s="1"/>
  <c r="V18" i="9"/>
  <c r="L18" i="9" s="1"/>
  <c r="V17" i="9"/>
  <c r="L17" i="9" s="1"/>
  <c r="V16" i="9"/>
  <c r="L16" i="9" s="1"/>
  <c r="V15" i="9"/>
  <c r="L15" i="9" s="1"/>
  <c r="V14" i="9"/>
  <c r="L14" i="9" s="1"/>
  <c r="V13" i="9"/>
  <c r="L13" i="9" s="1"/>
  <c r="V12" i="9"/>
  <c r="L12" i="9" s="1"/>
  <c r="V11" i="9"/>
  <c r="L11" i="9" s="1"/>
  <c r="V10" i="9"/>
  <c r="L10" i="9" s="1"/>
  <c r="V9" i="9"/>
  <c r="L9" i="9" s="1"/>
  <c r="V8" i="9"/>
  <c r="L8" i="9" s="1"/>
  <c r="I14" i="3"/>
  <c r="K14" i="3"/>
  <c r="L14" i="3"/>
  <c r="I13" i="3"/>
  <c r="L13" i="3"/>
  <c r="K13" i="3"/>
  <c r="I12" i="3"/>
  <c r="L12" i="3" s="1"/>
  <c r="K12" i="3"/>
  <c r="K10" i="3"/>
  <c r="K11" i="3"/>
  <c r="K17" i="3"/>
  <c r="K18" i="3"/>
  <c r="K19" i="3"/>
  <c r="K20" i="3"/>
  <c r="K21" i="3"/>
  <c r="K43" i="3" s="1"/>
  <c r="K22" i="3"/>
  <c r="K23" i="3"/>
  <c r="K24" i="3"/>
  <c r="K25" i="3"/>
  <c r="K26" i="3"/>
  <c r="K27" i="3"/>
  <c r="L27" i="3"/>
  <c r="K28" i="3"/>
  <c r="K38" i="3"/>
  <c r="K39" i="3"/>
  <c r="K40" i="3"/>
  <c r="I11" i="3"/>
  <c r="L11" i="3" s="1"/>
  <c r="I10" i="3"/>
  <c r="L10" i="3" s="1"/>
  <c r="L43" i="3" s="1"/>
  <c r="K9" i="2" s="1"/>
  <c r="I40" i="3"/>
  <c r="L40" i="3" s="1"/>
  <c r="I39" i="3"/>
  <c r="L39" i="3" s="1"/>
  <c r="I38" i="3"/>
  <c r="L38" i="3" s="1"/>
  <c r="I28" i="3"/>
  <c r="L28" i="3"/>
  <c r="I27" i="3"/>
  <c r="I26" i="3"/>
  <c r="L26" i="3" s="1"/>
  <c r="I25" i="3"/>
  <c r="L25" i="3"/>
  <c r="I24" i="3"/>
  <c r="L24" i="3"/>
  <c r="I23" i="3"/>
  <c r="L23" i="3"/>
  <c r="I22" i="3"/>
  <c r="L22" i="3"/>
  <c r="I21" i="3"/>
  <c r="L21" i="3"/>
  <c r="I20" i="3"/>
  <c r="L20" i="3"/>
  <c r="I19" i="3"/>
  <c r="L19" i="3" s="1"/>
  <c r="I18" i="3"/>
  <c r="L18" i="3" s="1"/>
  <c r="I17" i="3"/>
  <c r="L17" i="3"/>
  <c r="I33" i="3"/>
  <c r="A33" i="3"/>
  <c r="B33" i="3"/>
  <c r="J33" i="3"/>
  <c r="E32" i="3"/>
  <c r="A32" i="3"/>
  <c r="H2" i="2"/>
  <c r="A2" i="1"/>
  <c r="M5" i="2"/>
  <c r="M3" i="2"/>
  <c r="D3" i="2"/>
  <c r="B2" i="2"/>
  <c r="E6" i="1"/>
  <c r="A11" i="1"/>
  <c r="I43" i="3"/>
  <c r="G2" i="10" l="1"/>
  <c r="V7" i="9"/>
  <c r="P8" i="9" l="1"/>
  <c r="H17" i="9"/>
  <c r="P10" i="9" l="1"/>
  <c r="G23" i="9" s="1"/>
  <c r="P11" i="9"/>
  <c r="G26" i="9"/>
  <c r="R11" i="9" l="1"/>
  <c r="G24" i="9"/>
  <c r="I23" i="9"/>
  <c r="P12" i="9"/>
  <c r="H18" i="9"/>
  <c r="R12" i="9" l="1"/>
  <c r="H19" i="9"/>
  <c r="E24" i="9"/>
  <c r="A23" i="9"/>
  <c r="C23" i="9"/>
  <c r="H20" i="9"/>
  <c r="H21" i="9" l="1"/>
  <c r="E23" i="9"/>
  <c r="P19" i="9" s="1"/>
  <c r="P20" i="9" s="1"/>
  <c r="G27" i="9" s="1"/>
  <c r="L9" i="2" s="1"/>
  <c r="M9" i="2" s="1"/>
  <c r="M17" i="2" s="1"/>
  <c r="M18" i="2" s="1"/>
  <c r="H11" i="1" l="1"/>
  <c r="H20" i="1" s="1"/>
  <c r="B21" i="1" s="1"/>
  <c r="A18" i="2"/>
</calcChain>
</file>

<file path=xl/sharedStrings.xml><?xml version="1.0" encoding="utf-8"?>
<sst xmlns="http://schemas.openxmlformats.org/spreadsheetml/2006/main" count="219" uniqueCount="129">
  <si>
    <t>หน่วยงาน</t>
  </si>
  <si>
    <t>ประมาณราคาเมื่อวันที่</t>
  </si>
  <si>
    <t>ลำดับที่</t>
  </si>
  <si>
    <t>รายการ</t>
  </si>
  <si>
    <t>หมายเหตุ</t>
  </si>
  <si>
    <t>เงื่อนไข</t>
  </si>
  <si>
    <t>สรุป</t>
  </si>
  <si>
    <t>ประมาณราคาโดย</t>
  </si>
  <si>
    <t>**</t>
  </si>
  <si>
    <t>£</t>
  </si>
  <si>
    <t>จำนวน</t>
  </si>
  <si>
    <t>แผ่น</t>
  </si>
  <si>
    <t xml:space="preserve">   เงินล่วงหน้าจ่าย...................</t>
  </si>
  <si>
    <t xml:space="preserve">   เงินประกันผลงานหัก..........</t>
  </si>
  <si>
    <t xml:space="preserve">   ดอกเบี้ยเงินกู้........................</t>
  </si>
  <si>
    <t xml:space="preserve">   ค่าภาษีมูลค่าเพิ่ม.................</t>
  </si>
  <si>
    <t>หน่วย</t>
  </si>
  <si>
    <t>ค่าแรงงาน</t>
  </si>
  <si>
    <t>จำนวนเงิน</t>
  </si>
  <si>
    <t>รวมค่าวัสดุ  และค่าแรงงาน</t>
  </si>
  <si>
    <t>ค่าวัสดุ</t>
  </si>
  <si>
    <t>ค่าก่อสร้าง</t>
  </si>
  <si>
    <t>หน่วย : บาท</t>
  </si>
  <si>
    <t>ค่างานต้นทุน</t>
  </si>
  <si>
    <t>...............................................................................................</t>
  </si>
  <si>
    <t>รายการปริมาณงานและราคา</t>
  </si>
  <si>
    <t>ราคาต่อหน่วย</t>
  </si>
  <si>
    <t>Factor  F</t>
  </si>
  <si>
    <t>ยอดสุทธิ</t>
  </si>
  <si>
    <t xml:space="preserve"> -</t>
  </si>
  <si>
    <t>แบบ ปร.5(ก)</t>
  </si>
  <si>
    <t>ค่างาน(ทุน)</t>
  </si>
  <si>
    <t>FACTOR F</t>
  </si>
  <si>
    <t>ล้านบาท</t>
  </si>
  <si>
    <t>&lt;0.5</t>
  </si>
  <si>
    <t>สูตรคำนวณหาค่า FACTOR  F</t>
  </si>
  <si>
    <t>( C - B )</t>
  </si>
  <si>
    <t>A = ค่าวัสดุและแรงงานต้นทุน</t>
  </si>
  <si>
    <t>B = ค่างานตัวต่ำกว่าต้นทุน</t>
  </si>
  <si>
    <t>C = ค่างานตัวสูงกว่าต้นทุน</t>
  </si>
  <si>
    <t>D = Factor F ของค่างานตัวต่ำกว่าต้นทุน</t>
  </si>
  <si>
    <t>E = Factor F ของค่างานตัวสูงกว่าต้นทุน</t>
  </si>
  <si>
    <t>&gt;500</t>
  </si>
  <si>
    <t>ตารางแสดงการคำนวณหาค่า FACTOR F งานอาคาร</t>
  </si>
  <si>
    <r>
      <t xml:space="preserve">สูตรการหาค่า Factor F = D - </t>
    </r>
    <r>
      <rPr>
        <b/>
        <sz val="16"/>
        <color indexed="8"/>
        <rFont val="Symbol"/>
        <family val="1"/>
        <charset val="2"/>
      </rPr>
      <t/>
    </r>
  </si>
  <si>
    <t>}</t>
  </si>
  <si>
    <t>{</t>
  </si>
  <si>
    <t>บาท</t>
  </si>
  <si>
    <t>1. กรณีค่างานอยู่ระหว่างช่วงของค่างานต้นทุนที่กำหนด ให้เทียบอัตราส่วนเพื่อหาค่า Factor F</t>
  </si>
  <si>
    <r>
      <t>[</t>
    </r>
    <r>
      <rPr>
        <sz val="16"/>
        <color indexed="8"/>
        <rFont val="TH SarabunPSK"/>
        <family val="2"/>
      </rPr>
      <t>( D - E ) x ( A - B )</t>
    </r>
    <r>
      <rPr>
        <sz val="22"/>
        <color indexed="8"/>
        <rFont val="TH SarabunPSK"/>
        <family val="2"/>
      </rPr>
      <t>]</t>
    </r>
  </si>
  <si>
    <t>2. ถ้าเป็นงานเงินกู้ให้ใช้ Factor F ในช่อง " รวมในรูป Factor "</t>
  </si>
  <si>
    <t>a =</t>
  </si>
  <si>
    <t xml:space="preserve"> </t>
  </si>
  <si>
    <t>b =</t>
  </si>
  <si>
    <t xml:space="preserve">c = </t>
  </si>
  <si>
    <t xml:space="preserve">d = </t>
  </si>
  <si>
    <t xml:space="preserve">e = </t>
  </si>
  <si>
    <t>เมื่อ</t>
  </si>
  <si>
    <t xml:space="preserve"> =</t>
  </si>
  <si>
    <t>แทนค่า</t>
  </si>
  <si>
    <t>(</t>
  </si>
  <si>
    <t>)</t>
  </si>
  <si>
    <t>)   X   (</t>
  </si>
  <si>
    <t>สรุปค่าต้นทุนงาน</t>
  </si>
  <si>
    <t>ค่า FACTOR F เท่ากับ</t>
  </si>
  <si>
    <t xml:space="preserve"> -  (</t>
  </si>
  <si>
    <t>รวมค่าวัสดุและค่าแรงงานทั้งหมด</t>
  </si>
  <si>
    <t>สถานที่</t>
  </si>
  <si>
    <t>งานปรับปรุง/ซ่อมแซม</t>
  </si>
  <si>
    <t>สรุปราคาค่าปรับปรุง/ซ่อมแซม</t>
  </si>
  <si>
    <t xml:space="preserve">รวมค่าปรับปรุง/ซ่อมแซมเป็นเงินทั้งสิ้น   </t>
  </si>
  <si>
    <t>แบบ ปร.4(ก) ที่แนบ</t>
  </si>
  <si>
    <t>สรุปค่าปรับปรุง/ซ่อมแซม</t>
  </si>
  <si>
    <t xml:space="preserve">  รวมค่าปรับปรุง/ซ่อมแซม</t>
  </si>
  <si>
    <t>ค่าปรับปรุง/ซ่อมแซม</t>
  </si>
  <si>
    <t>สถานที่ก่อสร้าง</t>
  </si>
  <si>
    <t>เงินล่วงหน้าจ่าย ( ร้อยละ )</t>
  </si>
  <si>
    <t>ค่าประกันผลงาน หัก  (ร้อยละ)</t>
  </si>
  <si>
    <t>ดอกเบี้ยเงินกู้ (ร้อยละ)</t>
  </si>
  <si>
    <t>ค่าภาษีมูลค่าเพิ่ม ( VAT )  (ร้อยละ)</t>
  </si>
  <si>
    <r>
      <t>ลงชื่อ</t>
    </r>
    <r>
      <rPr>
        <sz val="8"/>
        <color indexed="8"/>
        <rFont val="TH SarabunPSK"/>
        <family val="2"/>
      </rPr>
      <t>.............................................................................................</t>
    </r>
    <r>
      <rPr>
        <sz val="14"/>
        <color indexed="8"/>
        <rFont val="TH SarabunPSK"/>
        <family val="2"/>
      </rPr>
      <t xml:space="preserve">ผู้ประมาณราคา   </t>
    </r>
  </si>
  <si>
    <t>รายการรื้อถอน</t>
  </si>
  <si>
    <t>รื้อพื้นไม้ชั้นที่ 1</t>
  </si>
  <si>
    <t>รื้อตงไม้</t>
  </si>
  <si>
    <t>รื้อฝ้าเพดาน</t>
  </si>
  <si>
    <t>รื้อบันไดไม้</t>
  </si>
  <si>
    <t>รื้อดวงโคม</t>
  </si>
  <si>
    <t>ตร.ม.</t>
  </si>
  <si>
    <t>ชุด</t>
  </si>
  <si>
    <t>รายการปรับปรุง ซ่อมแซม</t>
  </si>
  <si>
    <t>ตงเหล็ก เหล็กกล่องสี่เหลี่ยม ขนาด 150x75x4.5 มม.</t>
  </si>
  <si>
    <t>ตงเหล็ก เหล็กกล่องสี่เหลี่ยม ขนาด 100x50x2.3 มม.</t>
  </si>
  <si>
    <t>ปูพื้นไม้ (ใช้พื้นเดิม 80 %)</t>
  </si>
  <si>
    <t>ปูพื้นไม้ซื้อเพิ่ม ขนาด 1"x6"</t>
  </si>
  <si>
    <t>ทาสีกันสนิม ตงเหล็ก</t>
  </si>
  <si>
    <t>ทาสีน้ำมัน ตงเหล็ก</t>
  </si>
  <si>
    <t>ขัดผิวพื้นไม้ ลงน้ำยาเคลือบเงาไม้</t>
  </si>
  <si>
    <t>ติดตั้งฝ้าเพดานยิบซั่มบอร์ด คร่าวโลหะขุบสังกะสี</t>
  </si>
  <si>
    <t>ติดตั้งโคมไฟฟ้าแบบมีตะแกรงอลูมิเนียมถี่ใบพับติดลอย T8 2x36 วัตต์</t>
  </si>
  <si>
    <t>เดินสายไฟดวงโคม</t>
  </si>
  <si>
    <t>เต้ารับไฟฟ้าขากลม-แบน</t>
  </si>
  <si>
    <t>สวิทซ์</t>
  </si>
  <si>
    <t>ท่อน</t>
  </si>
  <si>
    <t>จุด</t>
  </si>
  <si>
    <t>งานทาสี</t>
  </si>
  <si>
    <t>งานทำความสะอาดผนัง + ฝ้าเพดาน</t>
  </si>
  <si>
    <t>งานทาสีน้ำมัน</t>
  </si>
  <si>
    <t>งานทาสีน้ำอะครีลิค สำหรับอาคารเก่า</t>
  </si>
  <si>
    <t>(………………………………………………..)</t>
  </si>
  <si>
    <t>ผู้ประมาณราคา</t>
  </si>
  <si>
    <t>...........................................................................................</t>
  </si>
  <si>
    <t>รับรองความถูกต้อง</t>
  </si>
  <si>
    <t>ผู้อำนวยการโรงเรียน</t>
  </si>
  <si>
    <t>นักวิเคราะห์นโยบายและแผน สพท</t>
  </si>
  <si>
    <t>ตรวจสอบความถูกต้อง</t>
  </si>
  <si>
    <t>ผู้อำนวยการกลุ่มนโยบายและแผน สพท</t>
  </si>
  <si>
    <r>
      <t>(</t>
    </r>
    <r>
      <rPr>
        <sz val="10"/>
        <rFont val="TH SarabunPSK"/>
        <family val="2"/>
      </rPr>
      <t>................................................................................</t>
    </r>
    <r>
      <rPr>
        <sz val="14"/>
        <rFont val="TH SarabunPSK"/>
        <family val="2"/>
      </rPr>
      <t>)</t>
    </r>
  </si>
  <si>
    <t>แบบ ปร.4 (ก) ปร.5 (ก) ปร.6 และ Factor F ทั้งหมด</t>
  </si>
  <si>
    <t>อาคาร.........................................</t>
  </si>
  <si>
    <t>โรงเรียน .................................................</t>
  </si>
  <si>
    <t>.........................................</t>
  </si>
  <si>
    <t>...................................</t>
  </si>
  <si>
    <t>โรงเรียน ...................................                                 สพป./สพม.</t>
  </si>
  <si>
    <t>สพป./สพม.</t>
  </si>
  <si>
    <t>สพป./สพม.......................</t>
  </si>
  <si>
    <t>..................................................                               สพป./สพม. .............................</t>
  </si>
  <si>
    <t>.........................................................</t>
  </si>
  <si>
    <t>สพม./สพป.</t>
  </si>
  <si>
    <t>อาคาร..............................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</si>
</sst>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_-* #,##0_-;\-* #,##0_-;_-* &quot;-&quot;??_-;_-@_-"/>
    <numFmt numFmtId="190" formatCode="[$-101041E]d\ mmmm\ yyyy;@"/>
    <numFmt numFmtId="191" formatCode="_-* #,##0.0000_-;\-* #,##0.0000_-;_-* &quot;-&quot;??_-;_-@_-"/>
    <numFmt numFmtId="192" formatCode="_(* #,##0_);_(* \(#,##0\);_(* &quot;-&quot;??_);_(@_)"/>
    <numFmt numFmtId="193" formatCode="0.0"/>
    <numFmt numFmtId="194" formatCode="_(* #,##0.0000_);_(* \(#,##0.0000\);_(* &quot;-&quot;??_);_(@_)"/>
  </numFmts>
  <fonts count="56" x14ac:knownFonts="1">
    <font>
      <sz val="10"/>
      <name val="Arial"/>
      <charset val="222"/>
    </font>
    <font>
      <sz val="10"/>
      <name val="Arial"/>
      <charset val="222"/>
    </font>
    <font>
      <sz val="16"/>
      <name val="TH SarabunPSK"/>
      <family val="2"/>
    </font>
    <font>
      <sz val="8"/>
      <name val="Arial"/>
      <family val="2"/>
    </font>
    <font>
      <b/>
      <sz val="16"/>
      <name val="TH SarabunPSK"/>
      <family val="2"/>
    </font>
    <font>
      <b/>
      <u/>
      <sz val="16"/>
      <name val="TH SarabunPSK"/>
      <family val="2"/>
    </font>
    <font>
      <sz val="12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8"/>
      <name val="Wingdings 2"/>
      <family val="1"/>
      <charset val="2"/>
    </font>
    <font>
      <sz val="14"/>
      <name val="Cordia New"/>
      <family val="2"/>
    </font>
    <font>
      <sz val="8"/>
      <name val="TH SarabunPSK"/>
      <family val="2"/>
    </font>
    <font>
      <sz val="13"/>
      <name val="TH SarabunPSK"/>
      <family val="2"/>
    </font>
    <font>
      <u/>
      <sz val="14"/>
      <name val="TH SarabunPSK"/>
      <family val="2"/>
    </font>
    <font>
      <sz val="15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8"/>
      <color indexed="8"/>
      <name val="TH SarabunPSK"/>
      <family val="2"/>
    </font>
    <font>
      <b/>
      <sz val="16"/>
      <color indexed="8"/>
      <name val="TH SarabunPSK"/>
      <family val="2"/>
    </font>
    <font>
      <sz val="16"/>
      <color indexed="8"/>
      <name val="TH SarabunPSK"/>
      <family val="2"/>
    </font>
    <font>
      <b/>
      <sz val="15"/>
      <name val="TH SarabunPSK"/>
      <family val="2"/>
    </font>
    <font>
      <b/>
      <sz val="17"/>
      <name val="TH SarabunPSK"/>
      <family val="2"/>
    </font>
    <font>
      <b/>
      <sz val="16"/>
      <color indexed="8"/>
      <name val="Symbol"/>
      <family val="1"/>
      <charset val="2"/>
    </font>
    <font>
      <sz val="22"/>
      <color indexed="8"/>
      <name val="TH SarabunPSK"/>
      <family val="2"/>
    </font>
    <font>
      <sz val="36"/>
      <color indexed="8"/>
      <name val="Symbol"/>
      <family val="1"/>
      <charset val="2"/>
    </font>
    <font>
      <sz val="36"/>
      <color indexed="8"/>
      <name val="TH SarabunPSK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63"/>
      <name val="Arial"/>
      <family val="2"/>
    </font>
    <font>
      <sz val="12"/>
      <color indexed="8"/>
      <name val="TH SarabunPSK"/>
      <family val="2"/>
    </font>
    <font>
      <b/>
      <sz val="12"/>
      <color indexed="8"/>
      <name val="TH SarabunPSK"/>
      <family val="2"/>
    </font>
    <font>
      <sz val="14"/>
      <color indexed="8"/>
      <name val="TH SarabunPSK"/>
      <family val="2"/>
    </font>
    <font>
      <b/>
      <sz val="11"/>
      <color indexed="8"/>
      <name val="TH SarabunPSK"/>
      <family val="2"/>
    </font>
    <font>
      <b/>
      <sz val="14"/>
      <color indexed="8"/>
      <name val="TH SarabunPSK"/>
      <family val="2"/>
    </font>
    <font>
      <sz val="8"/>
      <color indexed="8"/>
      <name val="TH SarabunPSK"/>
      <family val="2"/>
    </font>
    <font>
      <sz val="16"/>
      <color indexed="10"/>
      <name val="TH SarabunPSK"/>
      <family val="2"/>
    </font>
    <font>
      <sz val="16"/>
      <color indexed="30"/>
      <name val="TH SarabunPSK"/>
      <family val="2"/>
    </font>
    <font>
      <b/>
      <sz val="12"/>
      <name val="TH SarabunPSK"/>
      <family val="2"/>
    </font>
    <font>
      <sz val="10"/>
      <name val="TH SarabunPSK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93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19" fillId="21" borderId="2" applyNumberFormat="0" applyAlignment="0" applyProtection="0"/>
    <xf numFmtId="187" fontId="4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25" fillId="7" borderId="1" applyNumberFormat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3" fillId="0" borderId="0"/>
    <xf numFmtId="0" fontId="28" fillId="23" borderId="7" applyNumberFormat="0" applyFont="0" applyAlignment="0" applyProtection="0"/>
    <xf numFmtId="0" fontId="43" fillId="23" borderId="7" applyNumberFormat="0" applyFont="0" applyAlignment="0" applyProtection="0"/>
    <xf numFmtId="0" fontId="29" fillId="20" borderId="8" applyNumberFormat="0" applyAlignment="0" applyProtection="0"/>
    <xf numFmtId="0" fontId="29" fillId="20" borderId="8" applyNumberFormat="0" applyAlignment="0" applyProtection="0"/>
    <xf numFmtId="9" fontId="4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0" fillId="0" borderId="0"/>
  </cellStyleXfs>
  <cellXfs count="373">
    <xf numFmtId="0" fontId="0" fillId="0" borderId="0" xfId="0"/>
    <xf numFmtId="0" fontId="2" fillId="0" borderId="0" xfId="0" applyFont="1"/>
    <xf numFmtId="189" fontId="4" fillId="0" borderId="10" xfId="90" applyNumberFormat="1" applyFont="1" applyBorder="1" applyAlignment="1">
      <alignment horizontal="center" vertical="center" wrapText="1"/>
    </xf>
    <xf numFmtId="189" fontId="4" fillId="0" borderId="11" xfId="90" applyNumberFormat="1" applyFont="1" applyBorder="1" applyAlignment="1">
      <alignment horizontal="center" vertical="center" wrapText="1"/>
    </xf>
    <xf numFmtId="189" fontId="2" fillId="0" borderId="0" xfId="90" applyNumberFormat="1" applyFont="1"/>
    <xf numFmtId="189" fontId="2" fillId="0" borderId="0" xfId="90" applyNumberFormat="1" applyFont="1" applyAlignment="1">
      <alignment horizontal="left"/>
    </xf>
    <xf numFmtId="0" fontId="2" fillId="0" borderId="0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189" fontId="8" fillId="0" borderId="0" xfId="90" applyNumberFormat="1" applyFont="1"/>
    <xf numFmtId="0" fontId="8" fillId="0" borderId="0" xfId="0" applyFont="1" applyAlignment="1"/>
    <xf numFmtId="0" fontId="8" fillId="0" borderId="0" xfId="0" applyFont="1" applyBorder="1"/>
    <xf numFmtId="189" fontId="8" fillId="0" borderId="0" xfId="90" applyNumberFormat="1" applyFont="1" applyBorder="1"/>
    <xf numFmtId="0" fontId="8" fillId="0" borderId="13" xfId="0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187" fontId="8" fillId="0" borderId="15" xfId="90" applyNumberFormat="1" applyFont="1" applyBorder="1" applyProtection="1">
      <protection locked="0"/>
    </xf>
    <xf numFmtId="189" fontId="8" fillId="0" borderId="14" xfId="90" applyNumberFormat="1" applyFont="1" applyBorder="1" applyAlignment="1" applyProtection="1">
      <alignment horizontal="left"/>
      <protection locked="0"/>
    </xf>
    <xf numFmtId="0" fontId="9" fillId="0" borderId="16" xfId="0" applyFont="1" applyBorder="1" applyAlignment="1">
      <alignment horizontal="right"/>
    </xf>
    <xf numFmtId="0" fontId="2" fillId="0" borderId="17" xfId="0" applyFont="1" applyBorder="1"/>
    <xf numFmtId="0" fontId="2" fillId="0" borderId="14" xfId="0" applyFont="1" applyBorder="1"/>
    <xf numFmtId="189" fontId="2" fillId="0" borderId="14" xfId="90" applyNumberFormat="1" applyFont="1" applyBorder="1"/>
    <xf numFmtId="0" fontId="2" fillId="0" borderId="14" xfId="0" applyFont="1" applyBorder="1" applyAlignment="1"/>
    <xf numFmtId="0" fontId="2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/>
    <xf numFmtId="189" fontId="8" fillId="0" borderId="14" xfId="90" applyNumberFormat="1" applyFont="1" applyBorder="1"/>
    <xf numFmtId="0" fontId="8" fillId="0" borderId="14" xfId="0" applyFont="1" applyBorder="1"/>
    <xf numFmtId="0" fontId="2" fillId="0" borderId="0" xfId="0" applyFont="1" applyAlignment="1">
      <alignment vertical="center"/>
    </xf>
    <xf numFmtId="0" fontId="2" fillId="0" borderId="1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92" applyFont="1" applyBorder="1"/>
    <xf numFmtId="192" fontId="7" fillId="0" borderId="0" xfId="90" applyNumberFormat="1" applyFont="1" applyBorder="1" applyProtection="1">
      <protection locked="0"/>
    </xf>
    <xf numFmtId="49" fontId="7" fillId="0" borderId="0" xfId="92" applyNumberFormat="1" applyFont="1" applyBorder="1" applyAlignment="1">
      <alignment horizontal="left"/>
    </xf>
    <xf numFmtId="0" fontId="7" fillId="0" borderId="0" xfId="92" applyFont="1" applyBorder="1" applyAlignment="1">
      <alignment horizontal="center"/>
    </xf>
    <xf numFmtId="187" fontId="7" fillId="0" borderId="0" xfId="90" applyNumberFormat="1" applyFont="1" applyBorder="1" applyProtection="1">
      <protection locked="0"/>
    </xf>
    <xf numFmtId="0" fontId="4" fillId="0" borderId="16" xfId="0" applyFont="1" applyBorder="1" applyAlignment="1"/>
    <xf numFmtId="0" fontId="2" fillId="0" borderId="17" xfId="0" applyFont="1" applyBorder="1" applyAlignment="1">
      <alignment horizontal="center"/>
    </xf>
    <xf numFmtId="43" fontId="8" fillId="0" borderId="14" xfId="90" applyFont="1" applyBorder="1" applyProtection="1">
      <protection locked="0"/>
    </xf>
    <xf numFmtId="43" fontId="8" fillId="0" borderId="14" xfId="90" applyFont="1" applyBorder="1" applyAlignment="1" applyProtection="1">
      <alignment horizontal="center"/>
      <protection locked="0"/>
    </xf>
    <xf numFmtId="43" fontId="8" fillId="0" borderId="15" xfId="90" applyFont="1" applyBorder="1" applyAlignment="1" applyProtection="1">
      <alignment horizontal="center"/>
      <protection locked="0"/>
    </xf>
    <xf numFmtId="43" fontId="8" fillId="0" borderId="0" xfId="90" applyFont="1" applyBorder="1"/>
    <xf numFmtId="43" fontId="8" fillId="0" borderId="0" xfId="90" applyFont="1" applyBorder="1" applyAlignment="1">
      <alignment horizontal="center"/>
    </xf>
    <xf numFmtId="43" fontId="8" fillId="0" borderId="0" xfId="90" applyFont="1"/>
    <xf numFmtId="43" fontId="8" fillId="0" borderId="0" xfId="90" applyFont="1" applyAlignment="1">
      <alignment horizontal="center"/>
    </xf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8" fillId="0" borderId="19" xfId="0" applyFont="1" applyBorder="1"/>
    <xf numFmtId="0" fontId="8" fillId="0" borderId="19" xfId="0" applyFont="1" applyBorder="1" applyAlignment="1"/>
    <xf numFmtId="189" fontId="8" fillId="0" borderId="19" xfId="90" applyNumberFormat="1" applyFont="1" applyBorder="1"/>
    <xf numFmtId="0" fontId="9" fillId="0" borderId="20" xfId="0" applyFont="1" applyBorder="1" applyAlignment="1">
      <alignment horizontal="right"/>
    </xf>
    <xf numFmtId="43" fontId="2" fillId="0" borderId="14" xfId="0" applyNumberFormat="1" applyFont="1" applyBorder="1" applyAlignment="1"/>
    <xf numFmtId="189" fontId="2" fillId="0" borderId="21" xfId="90" applyNumberFormat="1" applyFont="1" applyBorder="1"/>
    <xf numFmtId="43" fontId="7" fillId="0" borderId="22" xfId="90" applyFont="1" applyBorder="1" applyAlignment="1">
      <alignment horizontal="center"/>
    </xf>
    <xf numFmtId="43" fontId="7" fillId="0" borderId="0" xfId="90" applyFont="1" applyBorder="1" applyAlignment="1">
      <alignment horizontal="left"/>
    </xf>
    <xf numFmtId="190" fontId="2" fillId="0" borderId="18" xfId="0" applyNumberFormat="1" applyFont="1" applyBorder="1" applyAlignment="1">
      <alignment horizontal="left"/>
    </xf>
    <xf numFmtId="43" fontId="2" fillId="0" borderId="22" xfId="90" applyFont="1" applyBorder="1"/>
    <xf numFmtId="43" fontId="2" fillId="0" borderId="17" xfId="90" applyFont="1" applyBorder="1"/>
    <xf numFmtId="43" fontId="2" fillId="0" borderId="10" xfId="90" applyFont="1" applyBorder="1"/>
    <xf numFmtId="191" fontId="2" fillId="0" borderId="17" xfId="90" applyNumberFormat="1" applyFont="1" applyBorder="1" applyAlignment="1"/>
    <xf numFmtId="0" fontId="8" fillId="0" borderId="0" xfId="92" applyFont="1" applyBorder="1"/>
    <xf numFmtId="0" fontId="11" fillId="0" borderId="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3" xfId="0" applyFont="1" applyBorder="1" applyAlignment="1"/>
    <xf numFmtId="0" fontId="14" fillId="0" borderId="14" xfId="0" applyFont="1" applyBorder="1" applyAlignment="1">
      <alignment horizontal="center"/>
    </xf>
    <xf numFmtId="0" fontId="6" fillId="0" borderId="11" xfId="0" applyFont="1" applyBorder="1"/>
    <xf numFmtId="0" fontId="6" fillId="0" borderId="10" xfId="0" applyFont="1" applyBorder="1"/>
    <xf numFmtId="0" fontId="2" fillId="0" borderId="23" xfId="0" applyFont="1" applyBorder="1" applyAlignment="1">
      <alignment horizontal="right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 vertical="top"/>
    </xf>
    <xf numFmtId="189" fontId="2" fillId="0" borderId="0" xfId="90" applyNumberFormat="1" applyFont="1" applyBorder="1" applyAlignment="1">
      <alignment horizontal="left"/>
    </xf>
    <xf numFmtId="189" fontId="2" fillId="0" borderId="0" xfId="90" applyNumberFormat="1" applyFont="1" applyBorder="1"/>
    <xf numFmtId="0" fontId="6" fillId="0" borderId="24" xfId="0" applyFont="1" applyBorder="1"/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35" fillId="0" borderId="0" xfId="91" applyFont="1" applyFill="1" applyBorder="1" applyAlignment="1" applyProtection="1">
      <alignment horizontal="center"/>
      <protection locked="0"/>
    </xf>
    <xf numFmtId="0" fontId="35" fillId="0" borderId="0" xfId="91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43" fontId="35" fillId="0" borderId="0" xfId="91" applyNumberFormat="1" applyFont="1" applyFill="1" applyAlignment="1" applyProtection="1">
      <alignment horizontal="center"/>
      <protection locked="0"/>
    </xf>
    <xf numFmtId="0" fontId="35" fillId="0" borderId="0" xfId="91" applyFont="1" applyFill="1" applyAlignment="1" applyProtection="1">
      <alignment horizontal="left"/>
      <protection locked="0"/>
    </xf>
    <xf numFmtId="43" fontId="35" fillId="0" borderId="0" xfId="91" applyNumberFormat="1" applyFont="1" applyFill="1" applyAlignment="1" applyProtection="1">
      <alignment horizontal="left"/>
      <protection locked="0"/>
    </xf>
    <xf numFmtId="0" fontId="45" fillId="0" borderId="0" xfId="0" applyFont="1" applyFill="1" applyProtection="1">
      <protection locked="0"/>
    </xf>
    <xf numFmtId="0" fontId="35" fillId="0" borderId="0" xfId="91" applyFont="1" applyFill="1" applyBorder="1" applyAlignment="1" applyProtection="1">
      <alignment horizontal="right"/>
      <protection locked="0"/>
    </xf>
    <xf numFmtId="188" fontId="35" fillId="0" borderId="0" xfId="91" applyNumberFormat="1" applyFont="1" applyFill="1" applyBorder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35" fillId="0" borderId="0" xfId="91" applyFont="1" applyFill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43" fontId="7" fillId="0" borderId="25" xfId="90" applyFont="1" applyBorder="1" applyProtection="1">
      <protection locked="0"/>
    </xf>
    <xf numFmtId="43" fontId="7" fillId="0" borderId="25" xfId="90" applyFont="1" applyBorder="1" applyAlignment="1" applyProtection="1">
      <alignment horizontal="center"/>
      <protection locked="0"/>
    </xf>
    <xf numFmtId="187" fontId="8" fillId="0" borderId="26" xfId="90" applyNumberFormat="1" applyFont="1" applyBorder="1" applyProtection="1">
      <protection locked="0"/>
    </xf>
    <xf numFmtId="190" fontId="8" fillId="0" borderId="0" xfId="0" applyNumberFormat="1" applyFont="1" applyBorder="1" applyAlignment="1"/>
    <xf numFmtId="0" fontId="2" fillId="0" borderId="16" xfId="0" applyFont="1" applyBorder="1" applyAlignment="1"/>
    <xf numFmtId="0" fontId="7" fillId="0" borderId="0" xfId="0" applyNumberFormat="1" applyFont="1" applyBorder="1" applyAlignment="1"/>
    <xf numFmtId="0" fontId="2" fillId="0" borderId="16" xfId="0" applyFont="1" applyBorder="1" applyAlignment="1">
      <alignment horizontal="right"/>
    </xf>
    <xf numFmtId="0" fontId="8" fillId="0" borderId="13" xfId="92" applyFont="1" applyBorder="1" applyAlignment="1" applyProtection="1">
      <alignment horizontal="center"/>
      <protection locked="0"/>
    </xf>
    <xf numFmtId="0" fontId="7" fillId="0" borderId="13" xfId="0" applyFont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2" fillId="0" borderId="0" xfId="0" quotePrefix="1" applyFont="1" applyFill="1" applyBorder="1" applyAlignment="1" applyProtection="1">
      <protection locked="0"/>
    </xf>
    <xf numFmtId="0" fontId="2" fillId="0" borderId="0" xfId="0" applyFont="1" applyFill="1" applyProtection="1"/>
    <xf numFmtId="0" fontId="2" fillId="0" borderId="0" xfId="0" applyFont="1" applyFill="1" applyBorder="1" applyAlignment="1" applyProtection="1">
      <alignment horizontal="left"/>
    </xf>
    <xf numFmtId="0" fontId="35" fillId="0" borderId="0" xfId="91" applyFont="1" applyFill="1" applyAlignment="1" applyProtection="1">
      <alignment horizontal="center"/>
    </xf>
    <xf numFmtId="0" fontId="47" fillId="0" borderId="27" xfId="91" applyFont="1" applyFill="1" applyBorder="1" applyAlignment="1" applyProtection="1">
      <alignment horizontal="center" vertical="center"/>
    </xf>
    <xf numFmtId="0" fontId="47" fillId="0" borderId="28" xfId="91" applyFont="1" applyFill="1" applyBorder="1" applyAlignment="1" applyProtection="1">
      <alignment horizontal="center" vertical="center"/>
    </xf>
    <xf numFmtId="10" fontId="35" fillId="0" borderId="29" xfId="91" applyNumberFormat="1" applyFont="1" applyFill="1" applyBorder="1" applyAlignment="1" applyProtection="1">
      <alignment horizontal="center"/>
    </xf>
    <xf numFmtId="0" fontId="35" fillId="0" borderId="21" xfId="91" applyFont="1" applyFill="1" applyBorder="1" applyAlignment="1" applyProtection="1">
      <alignment horizontal="center"/>
    </xf>
    <xf numFmtId="0" fontId="35" fillId="0" borderId="30" xfId="91" applyFont="1" applyFill="1" applyBorder="1" applyAlignment="1" applyProtection="1">
      <alignment horizontal="center"/>
    </xf>
    <xf numFmtId="0" fontId="35" fillId="0" borderId="14" xfId="91" applyFont="1" applyFill="1" applyBorder="1" applyAlignment="1" applyProtection="1">
      <alignment horizontal="center"/>
    </xf>
    <xf numFmtId="0" fontId="35" fillId="0" borderId="14" xfId="91" applyFont="1" applyFill="1" applyBorder="1" applyAlignment="1" applyProtection="1">
      <alignment horizontal="center" vertical="center"/>
    </xf>
    <xf numFmtId="0" fontId="35" fillId="0" borderId="0" xfId="91" applyFont="1" applyFill="1" applyBorder="1" applyAlignment="1" applyProtection="1">
      <alignment horizontal="center" vertical="center"/>
    </xf>
    <xf numFmtId="0" fontId="48" fillId="0" borderId="31" xfId="91" applyFont="1" applyFill="1" applyBorder="1" applyAlignment="1" applyProtection="1">
      <alignment horizontal="left"/>
    </xf>
    <xf numFmtId="0" fontId="35" fillId="0" borderId="31" xfId="91" applyFont="1" applyFill="1" applyBorder="1" applyAlignment="1" applyProtection="1">
      <alignment horizontal="right"/>
    </xf>
    <xf numFmtId="0" fontId="35" fillId="0" borderId="32" xfId="91" applyFont="1" applyFill="1" applyBorder="1" applyAlignment="1" applyProtection="1">
      <alignment horizontal="center" vertical="top"/>
    </xf>
    <xf numFmtId="0" fontId="48" fillId="0" borderId="0" xfId="91" applyFont="1" applyFill="1" applyBorder="1" applyAlignment="1" applyProtection="1">
      <alignment horizontal="left"/>
    </xf>
    <xf numFmtId="0" fontId="35" fillId="0" borderId="0" xfId="91" applyFont="1" applyFill="1" applyBorder="1" applyAlignment="1" applyProtection="1">
      <alignment horizontal="right"/>
    </xf>
    <xf numFmtId="0" fontId="48" fillId="0" borderId="33" xfId="91" applyFont="1" applyFill="1" applyBorder="1" applyAlignment="1" applyProtection="1">
      <alignment horizontal="left"/>
    </xf>
    <xf numFmtId="0" fontId="35" fillId="0" borderId="33" xfId="91" applyFont="1" applyFill="1" applyBorder="1" applyAlignment="1" applyProtection="1">
      <alignment horizontal="right"/>
    </xf>
    <xf numFmtId="0" fontId="35" fillId="0" borderId="32" xfId="91" applyFont="1" applyFill="1" applyBorder="1" applyAlignment="1" applyProtection="1">
      <alignment horizontal="left"/>
    </xf>
    <xf numFmtId="0" fontId="48" fillId="0" borderId="34" xfId="91" applyFont="1" applyFill="1" applyBorder="1" applyAlignment="1" applyProtection="1">
      <alignment horizontal="center" vertical="top"/>
    </xf>
    <xf numFmtId="0" fontId="35" fillId="0" borderId="31" xfId="91" applyFont="1" applyFill="1" applyBorder="1" applyAlignment="1" applyProtection="1">
      <alignment horizontal="left" vertical="center"/>
    </xf>
    <xf numFmtId="0" fontId="35" fillId="0" borderId="35" xfId="91" applyFont="1" applyFill="1" applyBorder="1" applyAlignment="1" applyProtection="1">
      <alignment horizontal="left" vertical="center"/>
    </xf>
    <xf numFmtId="0" fontId="46" fillId="0" borderId="32" xfId="91" applyFont="1" applyFill="1" applyBorder="1" applyAlignment="1" applyProtection="1">
      <alignment horizontal="center" vertical="top"/>
    </xf>
    <xf numFmtId="0" fontId="46" fillId="0" borderId="0" xfId="91" applyFont="1" applyFill="1" applyBorder="1" applyAlignment="1" applyProtection="1">
      <alignment horizontal="right" vertical="center"/>
    </xf>
    <xf numFmtId="0" fontId="46" fillId="0" borderId="33" xfId="91" applyFont="1" applyFill="1" applyBorder="1" applyAlignment="1" applyProtection="1">
      <alignment horizontal="center" vertical="center"/>
    </xf>
    <xf numFmtId="43" fontId="46" fillId="0" borderId="33" xfId="91" applyNumberFormat="1" applyFont="1" applyFill="1" applyBorder="1" applyAlignment="1" applyProtection="1">
      <alignment horizontal="left" vertical="center"/>
    </xf>
    <xf numFmtId="0" fontId="46" fillId="0" borderId="29" xfId="91" applyFont="1" applyFill="1" applyBorder="1" applyAlignment="1" applyProtection="1">
      <alignment horizontal="left" vertical="center"/>
    </xf>
    <xf numFmtId="0" fontId="46" fillId="0" borderId="0" xfId="91" applyFont="1" applyFill="1" applyBorder="1" applyAlignment="1" applyProtection="1">
      <alignment horizontal="center" vertical="center"/>
    </xf>
    <xf numFmtId="43" fontId="46" fillId="0" borderId="0" xfId="91" applyNumberFormat="1" applyFont="1" applyFill="1" applyBorder="1" applyAlignment="1" applyProtection="1">
      <alignment horizontal="center" vertical="center"/>
    </xf>
    <xf numFmtId="0" fontId="46" fillId="0" borderId="0" xfId="91" applyFont="1" applyFill="1" applyBorder="1" applyAlignment="1" applyProtection="1">
      <alignment horizontal="left" vertical="center"/>
    </xf>
    <xf numFmtId="0" fontId="46" fillId="0" borderId="29" xfId="91" applyFont="1" applyFill="1" applyBorder="1" applyAlignment="1" applyProtection="1">
      <alignment horizontal="center" vertical="center"/>
    </xf>
    <xf numFmtId="0" fontId="47" fillId="0" borderId="0" xfId="91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46" fillId="0" borderId="29" xfId="91" applyFont="1" applyFill="1" applyBorder="1" applyAlignment="1" applyProtection="1"/>
    <xf numFmtId="0" fontId="48" fillId="0" borderId="0" xfId="91" applyFont="1" applyFill="1" applyBorder="1" applyAlignment="1" applyProtection="1">
      <alignment horizontal="left" vertical="center"/>
    </xf>
    <xf numFmtId="188" fontId="50" fillId="0" borderId="12" xfId="91" applyNumberFormat="1" applyFont="1" applyFill="1" applyBorder="1" applyAlignment="1" applyProtection="1">
      <alignment horizontal="center" vertical="center"/>
    </xf>
    <xf numFmtId="0" fontId="35" fillId="0" borderId="36" xfId="91" applyFont="1" applyFill="1" applyBorder="1" applyAlignment="1" applyProtection="1">
      <alignment horizontal="center" vertical="top"/>
    </xf>
    <xf numFmtId="0" fontId="35" fillId="0" borderId="37" xfId="91" applyFont="1" applyFill="1" applyBorder="1" applyAlignment="1" applyProtection="1">
      <alignment horizontal="center" vertical="center"/>
    </xf>
    <xf numFmtId="0" fontId="35" fillId="0" borderId="38" xfId="91" applyFont="1" applyFill="1" applyBorder="1" applyAlignment="1" applyProtection="1">
      <alignment horizontal="center"/>
    </xf>
    <xf numFmtId="0" fontId="35" fillId="0" borderId="39" xfId="91" applyFont="1" applyFill="1" applyBorder="1" applyAlignment="1" applyProtection="1">
      <alignment horizontal="center"/>
    </xf>
    <xf numFmtId="43" fontId="35" fillId="0" borderId="0" xfId="56" applyFont="1" applyFill="1" applyAlignment="1" applyProtection="1">
      <alignment horizontal="center"/>
      <protection locked="0"/>
    </xf>
    <xf numFmtId="43" fontId="2" fillId="0" borderId="0" xfId="56" applyFont="1" applyFill="1" applyProtection="1">
      <protection locked="0"/>
    </xf>
    <xf numFmtId="189" fontId="2" fillId="0" borderId="0" xfId="56" applyNumberFormat="1" applyFont="1" applyFill="1" applyBorder="1" applyAlignment="1" applyProtection="1">
      <alignment horizontal="center"/>
      <protection locked="0"/>
    </xf>
    <xf numFmtId="43" fontId="35" fillId="0" borderId="21" xfId="56" applyFont="1" applyFill="1" applyBorder="1" applyAlignment="1" applyProtection="1">
      <alignment horizontal="center"/>
      <protection locked="0"/>
    </xf>
    <xf numFmtId="0" fontId="35" fillId="0" borderId="30" xfId="91" applyFont="1" applyFill="1" applyBorder="1" applyAlignment="1" applyProtection="1">
      <protection locked="0"/>
    </xf>
    <xf numFmtId="43" fontId="35" fillId="0" borderId="14" xfId="56" applyFont="1" applyFill="1" applyBorder="1" applyAlignment="1" applyProtection="1">
      <alignment horizontal="center"/>
      <protection locked="0"/>
    </xf>
    <xf numFmtId="191" fontId="35" fillId="0" borderId="30" xfId="56" applyNumberFormat="1" applyFont="1" applyFill="1" applyBorder="1" applyAlignment="1" applyProtection="1">
      <protection locked="0"/>
    </xf>
    <xf numFmtId="43" fontId="45" fillId="0" borderId="0" xfId="56" applyFont="1" applyFill="1" applyProtection="1">
      <protection locked="0"/>
    </xf>
    <xf numFmtId="188" fontId="35" fillId="0" borderId="0" xfId="91" applyNumberFormat="1" applyFont="1" applyFill="1" applyAlignment="1" applyProtection="1">
      <alignment horizontal="left"/>
      <protection locked="0"/>
    </xf>
    <xf numFmtId="43" fontId="35" fillId="0" borderId="14" xfId="56" applyFont="1" applyFill="1" applyBorder="1" applyAlignment="1" applyProtection="1">
      <alignment horizontal="center" vertical="center"/>
      <protection locked="0"/>
    </xf>
    <xf numFmtId="191" fontId="35" fillId="0" borderId="0" xfId="91" applyNumberFormat="1" applyFont="1" applyFill="1" applyAlignment="1" applyProtection="1">
      <alignment horizontal="left"/>
      <protection locked="0"/>
    </xf>
    <xf numFmtId="188" fontId="35" fillId="0" borderId="30" xfId="91" applyNumberFormat="1" applyFont="1" applyFill="1" applyBorder="1" applyAlignment="1" applyProtection="1">
      <protection locked="0"/>
    </xf>
    <xf numFmtId="191" fontId="46" fillId="0" borderId="33" xfId="56" applyNumberFormat="1" applyFont="1" applyFill="1" applyBorder="1" applyAlignment="1" applyProtection="1">
      <alignment horizontal="left" vertical="center"/>
    </xf>
    <xf numFmtId="43" fontId="46" fillId="0" borderId="33" xfId="56" applyFont="1" applyFill="1" applyBorder="1" applyAlignment="1" applyProtection="1">
      <alignment horizontal="center" vertical="center"/>
    </xf>
    <xf numFmtId="43" fontId="35" fillId="0" borderId="38" xfId="56" applyFont="1" applyFill="1" applyBorder="1" applyAlignment="1" applyProtection="1">
      <alignment horizontal="center"/>
      <protection locked="0"/>
    </xf>
    <xf numFmtId="187" fontId="52" fillId="0" borderId="40" xfId="55" applyFont="1" applyFill="1" applyBorder="1" applyAlignment="1" applyProtection="1">
      <alignment horizontal="center"/>
      <protection hidden="1"/>
    </xf>
    <xf numFmtId="0" fontId="35" fillId="0" borderId="0" xfId="91" applyFont="1" applyFill="1" applyAlignment="1" applyProtection="1">
      <alignment horizontal="center"/>
      <protection hidden="1"/>
    </xf>
    <xf numFmtId="194" fontId="53" fillId="0" borderId="40" xfId="55" applyNumberFormat="1" applyFont="1" applyFill="1" applyBorder="1" applyAlignment="1" applyProtection="1">
      <alignment horizontal="center"/>
      <protection hidden="1"/>
    </xf>
    <xf numFmtId="187" fontId="35" fillId="0" borderId="0" xfId="55" applyFont="1" applyFill="1" applyAlignment="1" applyProtection="1">
      <alignment horizontal="center"/>
      <protection hidden="1"/>
    </xf>
    <xf numFmtId="187" fontId="35" fillId="0" borderId="40" xfId="55" applyFont="1" applyFill="1" applyBorder="1" applyAlignment="1" applyProtection="1">
      <alignment horizontal="center"/>
      <protection hidden="1"/>
    </xf>
    <xf numFmtId="188" fontId="35" fillId="0" borderId="41" xfId="91" applyNumberFormat="1" applyFont="1" applyFill="1" applyBorder="1" applyAlignment="1" applyProtection="1">
      <alignment horizontal="center"/>
      <protection hidden="1"/>
    </xf>
    <xf numFmtId="187" fontId="35" fillId="0" borderId="21" xfId="55" applyFont="1" applyFill="1" applyBorder="1" applyAlignment="1" applyProtection="1">
      <alignment horizontal="center"/>
      <protection hidden="1"/>
    </xf>
    <xf numFmtId="187" fontId="35" fillId="0" borderId="14" xfId="55" applyFont="1" applyFill="1" applyBorder="1" applyAlignment="1" applyProtection="1">
      <alignment horizontal="center"/>
      <protection hidden="1"/>
    </xf>
    <xf numFmtId="188" fontId="35" fillId="0" borderId="30" xfId="91" applyNumberFormat="1" applyFont="1" applyFill="1" applyBorder="1" applyAlignment="1" applyProtection="1">
      <alignment horizontal="center"/>
      <protection hidden="1"/>
    </xf>
    <xf numFmtId="188" fontId="35" fillId="0" borderId="42" xfId="91" applyNumberFormat="1" applyFont="1" applyFill="1" applyBorder="1" applyAlignment="1" applyProtection="1">
      <alignment horizontal="center"/>
      <protection hidden="1"/>
    </xf>
    <xf numFmtId="0" fontId="35" fillId="0" borderId="0" xfId="91" applyFont="1" applyFill="1" applyAlignment="1" applyProtection="1">
      <alignment horizontal="left"/>
      <protection hidden="1"/>
    </xf>
    <xf numFmtId="187" fontId="35" fillId="0" borderId="14" xfId="55" applyFont="1" applyFill="1" applyBorder="1" applyAlignment="1" applyProtection="1">
      <alignment horizontal="center" vertical="center"/>
      <protection hidden="1"/>
    </xf>
    <xf numFmtId="188" fontId="35" fillId="0" borderId="42" xfId="91" applyNumberFormat="1" applyFont="1" applyFill="1" applyBorder="1" applyAlignment="1" applyProtection="1">
      <alignment horizontal="center" vertical="center"/>
      <protection hidden="1"/>
    </xf>
    <xf numFmtId="187" fontId="35" fillId="0" borderId="13" xfId="55" applyFont="1" applyFill="1" applyBorder="1" applyAlignment="1" applyProtection="1">
      <alignment horizontal="center"/>
      <protection hidden="1"/>
    </xf>
    <xf numFmtId="188" fontId="35" fillId="0" borderId="43" xfId="91" applyNumberFormat="1" applyFont="1" applyFill="1" applyBorder="1" applyAlignment="1" applyProtection="1">
      <alignment horizontal="center"/>
      <protection hidden="1"/>
    </xf>
    <xf numFmtId="187" fontId="35" fillId="0" borderId="38" xfId="55" applyFont="1" applyFill="1" applyBorder="1" applyAlignment="1" applyProtection="1">
      <alignment horizontal="center"/>
      <protection hidden="1"/>
    </xf>
    <xf numFmtId="188" fontId="35" fillId="0" borderId="0" xfId="91" applyNumberFormat="1" applyFont="1" applyFill="1" applyBorder="1" applyAlignment="1" applyProtection="1">
      <alignment horizontal="center"/>
      <protection hidden="1"/>
    </xf>
    <xf numFmtId="0" fontId="28" fillId="0" borderId="0" xfId="77" applyFill="1" applyProtection="1">
      <protection hidden="1"/>
    </xf>
    <xf numFmtId="0" fontId="35" fillId="0" borderId="44" xfId="91" applyFont="1" applyFill="1" applyBorder="1" applyAlignment="1" applyProtection="1">
      <alignment horizontal="center"/>
      <protection hidden="1"/>
    </xf>
    <xf numFmtId="188" fontId="35" fillId="0" borderId="30" xfId="91" applyNumberFormat="1" applyFont="1" applyFill="1" applyBorder="1" applyAlignment="1" applyProtection="1">
      <alignment horizontal="center"/>
    </xf>
    <xf numFmtId="0" fontId="54" fillId="0" borderId="0" xfId="0" applyFont="1" applyFill="1" applyBorder="1" applyAlignment="1" applyProtection="1"/>
    <xf numFmtId="2" fontId="8" fillId="0" borderId="13" xfId="92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center"/>
      <protection locked="0"/>
    </xf>
    <xf numFmtId="193" fontId="8" fillId="0" borderId="0" xfId="0" applyNumberFormat="1" applyFont="1" applyBorder="1" applyAlignment="1" applyProtection="1">
      <alignment horizontal="left"/>
      <protection locked="0"/>
    </xf>
    <xf numFmtId="189" fontId="8" fillId="0" borderId="0" xfId="90" applyNumberFormat="1" applyFont="1" applyBorder="1" applyAlignment="1" applyProtection="1">
      <alignment horizontal="left"/>
      <protection locked="0"/>
    </xf>
    <xf numFmtId="43" fontId="8" fillId="0" borderId="0" xfId="90" applyFont="1" applyBorder="1" applyProtection="1">
      <protection locked="0"/>
    </xf>
    <xf numFmtId="43" fontId="8" fillId="0" borderId="0" xfId="90" applyFont="1" applyBorder="1" applyAlignment="1" applyProtection="1">
      <alignment horizontal="center"/>
      <protection locked="0"/>
    </xf>
    <xf numFmtId="187" fontId="8" fillId="0" borderId="0" xfId="90" applyNumberFormat="1" applyFont="1" applyBorder="1" applyProtection="1">
      <protection locked="0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89" fontId="8" fillId="0" borderId="16" xfId="90" applyNumberFormat="1" applyFont="1" applyBorder="1" applyAlignment="1">
      <alignment horizontal="left"/>
    </xf>
    <xf numFmtId="0" fontId="7" fillId="0" borderId="51" xfId="0" applyFont="1" applyBorder="1" applyAlignment="1" applyProtection="1">
      <alignment horizontal="center"/>
      <protection locked="0"/>
    </xf>
    <xf numFmtId="0" fontId="7" fillId="0" borderId="52" xfId="0" applyFont="1" applyBorder="1" applyAlignment="1" applyProtection="1">
      <alignment horizontal="center"/>
      <protection locked="0"/>
    </xf>
    <xf numFmtId="0" fontId="7" fillId="0" borderId="26" xfId="0" applyFont="1" applyBorder="1" applyAlignment="1" applyProtection="1">
      <alignment horizontal="center"/>
      <protection locked="0"/>
    </xf>
    <xf numFmtId="43" fontId="7" fillId="0" borderId="0" xfId="90" applyFont="1" applyBorder="1" applyAlignment="1">
      <alignment horizontal="left"/>
    </xf>
    <xf numFmtId="193" fontId="7" fillId="0" borderId="13" xfId="0" applyNumberFormat="1" applyFont="1" applyBorder="1" applyAlignment="1" applyProtection="1">
      <alignment horizontal="left"/>
      <protection locked="0"/>
    </xf>
    <xf numFmtId="193" fontId="7" fillId="0" borderId="16" xfId="0" applyNumberFormat="1" applyFont="1" applyBorder="1" applyAlignment="1" applyProtection="1">
      <alignment horizontal="left"/>
      <protection locked="0"/>
    </xf>
    <xf numFmtId="193" fontId="7" fillId="0" borderId="15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3" fontId="7" fillId="0" borderId="10" xfId="90" applyFont="1" applyBorder="1" applyAlignment="1">
      <alignment horizontal="center" vertical="center" wrapText="1"/>
    </xf>
    <xf numFmtId="43" fontId="7" fillId="0" borderId="11" xfId="9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0" applyNumberFormat="1" applyFont="1" applyBorder="1" applyAlignment="1">
      <alignment horizontal="left"/>
    </xf>
    <xf numFmtId="43" fontId="7" fillId="0" borderId="49" xfId="90" applyFont="1" applyBorder="1" applyAlignment="1">
      <alignment horizontal="center"/>
    </xf>
    <xf numFmtId="43" fontId="7" fillId="0" borderId="50" xfId="90" applyFont="1" applyBorder="1" applyAlignment="1">
      <alignment horizontal="center"/>
    </xf>
    <xf numFmtId="189" fontId="7" fillId="0" borderId="48" xfId="90" applyNumberFormat="1" applyFont="1" applyBorder="1" applyAlignment="1">
      <alignment horizontal="center" vertical="center"/>
    </xf>
    <xf numFmtId="189" fontId="7" fillId="0" borderId="22" xfId="90" applyNumberFormat="1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90" fontId="8" fillId="0" borderId="0" xfId="0" applyNumberFormat="1" applyFont="1" applyBorder="1" applyAlignment="1">
      <alignment horizontal="left"/>
    </xf>
    <xf numFmtId="187" fontId="8" fillId="0" borderId="16" xfId="90" applyNumberFormat="1" applyFont="1" applyBorder="1" applyProtection="1">
      <protection locked="0"/>
    </xf>
    <xf numFmtId="187" fontId="8" fillId="0" borderId="15" xfId="90" applyNumberFormat="1" applyFont="1" applyBorder="1" applyProtection="1">
      <protection locked="0"/>
    </xf>
    <xf numFmtId="0" fontId="8" fillId="0" borderId="0" xfId="0" applyNumberFormat="1" applyFont="1" applyFill="1" applyBorder="1" applyAlignment="1">
      <alignment horizontal="left"/>
    </xf>
    <xf numFmtId="187" fontId="6" fillId="0" borderId="16" xfId="90" applyNumberFormat="1" applyFont="1" applyBorder="1" applyProtection="1">
      <protection locked="0"/>
    </xf>
    <xf numFmtId="187" fontId="6" fillId="0" borderId="15" xfId="90" applyNumberFormat="1" applyFont="1" applyBorder="1" applyProtection="1">
      <protection locked="0"/>
    </xf>
    <xf numFmtId="193" fontId="8" fillId="0" borderId="13" xfId="0" applyNumberFormat="1" applyFont="1" applyBorder="1" applyAlignment="1" applyProtection="1">
      <alignment horizontal="left"/>
      <protection locked="0"/>
    </xf>
    <xf numFmtId="193" fontId="8" fillId="0" borderId="16" xfId="0" applyNumberFormat="1" applyFont="1" applyBorder="1" applyAlignment="1" applyProtection="1">
      <alignment horizontal="left"/>
      <protection locked="0"/>
    </xf>
    <xf numFmtId="193" fontId="8" fillId="0" borderId="15" xfId="0" applyNumberFormat="1" applyFont="1" applyBorder="1" applyAlignment="1" applyProtection="1">
      <alignment horizontal="left"/>
      <protection locked="0"/>
    </xf>
    <xf numFmtId="0" fontId="2" fillId="0" borderId="0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36" fillId="0" borderId="53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/>
    </xf>
    <xf numFmtId="0" fontId="2" fillId="0" borderId="58" xfId="0" applyFont="1" applyBorder="1" applyAlignment="1">
      <alignment horizontal="left"/>
    </xf>
    <xf numFmtId="0" fontId="2" fillId="0" borderId="59" xfId="0" applyFont="1" applyBorder="1" applyAlignment="1">
      <alignment horizontal="left"/>
    </xf>
    <xf numFmtId="0" fontId="2" fillId="0" borderId="60" xfId="0" applyFont="1" applyBorder="1" applyAlignment="1">
      <alignment horizontal="left"/>
    </xf>
    <xf numFmtId="0" fontId="13" fillId="0" borderId="61" xfId="0" applyFont="1" applyBorder="1" applyAlignment="1">
      <alignment horizontal="center"/>
    </xf>
    <xf numFmtId="0" fontId="13" fillId="0" borderId="62" xfId="0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2" fillId="0" borderId="13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63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2" fillId="0" borderId="64" xfId="0" applyFont="1" applyBorder="1" applyAlignment="1">
      <alignment horizontal="right"/>
    </xf>
    <xf numFmtId="0" fontId="2" fillId="0" borderId="65" xfId="0" applyFont="1" applyBorder="1" applyAlignment="1">
      <alignment horizontal="right"/>
    </xf>
    <xf numFmtId="0" fontId="2" fillId="0" borderId="66" xfId="0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45" xfId="0" applyFont="1" applyBorder="1" applyAlignment="1">
      <alignment horizontal="right"/>
    </xf>
    <xf numFmtId="0" fontId="2" fillId="0" borderId="46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2" fillId="0" borderId="47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12" fillId="0" borderId="16" xfId="0" applyNumberFormat="1" applyFont="1" applyBorder="1" applyAlignment="1">
      <alignment horizontal="center" vertical="center"/>
    </xf>
    <xf numFmtId="10" fontId="12" fillId="0" borderId="15" xfId="0" applyNumberFormat="1" applyFont="1" applyBorder="1" applyAlignment="1">
      <alignment horizontal="center" vertical="center"/>
    </xf>
    <xf numFmtId="10" fontId="12" fillId="0" borderId="54" xfId="0" applyNumberFormat="1" applyFont="1" applyBorder="1" applyAlignment="1">
      <alignment horizontal="center" vertical="center"/>
    </xf>
    <xf numFmtId="10" fontId="12" fillId="0" borderId="55" xfId="0" applyNumberFormat="1" applyFont="1" applyBorder="1" applyAlignment="1">
      <alignment horizontal="center" vertical="center"/>
    </xf>
    <xf numFmtId="189" fontId="2" fillId="0" borderId="16" xfId="90" applyNumberFormat="1" applyFont="1" applyBorder="1" applyAlignment="1">
      <alignment horizontal="left"/>
    </xf>
    <xf numFmtId="190" fontId="8" fillId="0" borderId="16" xfId="0" applyNumberFormat="1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12" fillId="0" borderId="56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10" fontId="12" fillId="0" borderId="20" xfId="0" applyNumberFormat="1" applyFont="1" applyBorder="1" applyAlignment="1">
      <alignment horizontal="center" vertical="center"/>
    </xf>
    <xf numFmtId="10" fontId="12" fillId="0" borderId="5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6" xfId="0" applyFont="1" applyBorder="1" applyAlignment="1">
      <alignment horizontal="left"/>
    </xf>
    <xf numFmtId="0" fontId="14" fillId="0" borderId="16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43" fontId="2" fillId="0" borderId="13" xfId="90" applyFont="1" applyBorder="1" applyAlignment="1">
      <alignment horizontal="center"/>
    </xf>
    <xf numFmtId="43" fontId="2" fillId="0" borderId="16" xfId="90" applyFont="1" applyBorder="1" applyAlignment="1">
      <alignment horizontal="center"/>
    </xf>
    <xf numFmtId="43" fontId="2" fillId="0" borderId="15" xfId="90" applyFont="1" applyBorder="1" applyAlignment="1">
      <alignment horizontal="center"/>
    </xf>
    <xf numFmtId="189" fontId="4" fillId="0" borderId="45" xfId="90" applyNumberFormat="1" applyFont="1" applyBorder="1" applyAlignment="1">
      <alignment horizontal="center" vertical="center" wrapText="1"/>
    </xf>
    <xf numFmtId="189" fontId="4" fillId="0" borderId="46" xfId="90" applyNumberFormat="1" applyFont="1" applyBorder="1" applyAlignment="1">
      <alignment horizontal="center" vertical="center" wrapText="1"/>
    </xf>
    <xf numFmtId="189" fontId="4" fillId="0" borderId="53" xfId="9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/>
    </xf>
    <xf numFmtId="0" fontId="37" fillId="0" borderId="0" xfId="0" applyFont="1" applyAlignment="1">
      <alignment horizontal="center"/>
    </xf>
    <xf numFmtId="0" fontId="4" fillId="0" borderId="4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90" fontId="2" fillId="0" borderId="16" xfId="0" applyNumberFormat="1" applyFont="1" applyBorder="1" applyAlignment="1">
      <alignment horizontal="left"/>
    </xf>
    <xf numFmtId="189" fontId="4" fillId="0" borderId="47" xfId="90" applyNumberFormat="1" applyFont="1" applyBorder="1" applyAlignment="1">
      <alignment horizontal="center" vertical="center" wrapText="1"/>
    </xf>
    <xf numFmtId="189" fontId="4" fillId="0" borderId="12" xfId="90" applyNumberFormat="1" applyFont="1" applyBorder="1" applyAlignment="1">
      <alignment horizontal="center" vertical="center" wrapText="1"/>
    </xf>
    <xf numFmtId="189" fontId="4" fillId="0" borderId="23" xfId="90" applyNumberFormat="1" applyFont="1" applyBorder="1" applyAlignment="1">
      <alignment horizontal="center" vertical="center" wrapText="1"/>
    </xf>
    <xf numFmtId="189" fontId="8" fillId="0" borderId="16" xfId="9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58" xfId="0" applyFont="1" applyBorder="1" applyAlignment="1">
      <alignment horizontal="left"/>
    </xf>
    <xf numFmtId="0" fontId="5" fillId="0" borderId="59" xfId="0" applyFont="1" applyBorder="1" applyAlignment="1">
      <alignment horizontal="left"/>
    </xf>
    <xf numFmtId="0" fontId="5" fillId="0" borderId="60" xfId="0" applyFont="1" applyBorder="1" applyAlignment="1">
      <alignment horizontal="left"/>
    </xf>
    <xf numFmtId="0" fontId="4" fillId="0" borderId="54" xfId="0" applyFont="1" applyBorder="1" applyAlignment="1">
      <alignment horizontal="left"/>
    </xf>
    <xf numFmtId="0" fontId="4" fillId="0" borderId="24" xfId="0" applyFont="1" applyBorder="1" applyAlignment="1">
      <alignment horizontal="center" vertical="center"/>
    </xf>
    <xf numFmtId="189" fontId="2" fillId="0" borderId="58" xfId="90" applyNumberFormat="1" applyFont="1" applyBorder="1" applyAlignment="1">
      <alignment horizontal="center"/>
    </xf>
    <xf numFmtId="189" fontId="2" fillId="0" borderId="59" xfId="90" applyNumberFormat="1" applyFont="1" applyBorder="1" applyAlignment="1">
      <alignment horizontal="center"/>
    </xf>
    <xf numFmtId="189" fontId="2" fillId="0" borderId="60" xfId="90" applyNumberFormat="1" applyFont="1" applyBorder="1" applyAlignment="1">
      <alignment horizontal="center"/>
    </xf>
    <xf numFmtId="43" fontId="2" fillId="0" borderId="51" xfId="90" applyFont="1" applyBorder="1" applyAlignment="1">
      <alignment horizontal="center"/>
    </xf>
    <xf numFmtId="43" fontId="2" fillId="0" borderId="52" xfId="90" applyFont="1" applyBorder="1" applyAlignment="1">
      <alignment horizontal="center"/>
    </xf>
    <xf numFmtId="43" fontId="2" fillId="0" borderId="26" xfId="90" applyFont="1" applyBorder="1" applyAlignment="1">
      <alignment horizontal="center"/>
    </xf>
    <xf numFmtId="43" fontId="2" fillId="0" borderId="63" xfId="90" applyFont="1" applyBorder="1" applyAlignment="1">
      <alignment horizontal="center"/>
    </xf>
    <xf numFmtId="43" fontId="2" fillId="0" borderId="54" xfId="90" applyFont="1" applyBorder="1" applyAlignment="1">
      <alignment horizontal="center"/>
    </xf>
    <xf numFmtId="43" fontId="2" fillId="0" borderId="55" xfId="90" applyFont="1" applyBorder="1" applyAlignment="1">
      <alignment horizontal="center"/>
    </xf>
    <xf numFmtId="0" fontId="34" fillId="0" borderId="69" xfId="91" applyFont="1" applyFill="1" applyBorder="1" applyAlignment="1" applyProtection="1">
      <alignment horizontal="center" vertical="center"/>
    </xf>
    <xf numFmtId="0" fontId="34" fillId="0" borderId="27" xfId="91" applyFont="1" applyFill="1" applyBorder="1" applyAlignment="1" applyProtection="1">
      <alignment horizontal="center" vertical="center"/>
    </xf>
    <xf numFmtId="0" fontId="34" fillId="0" borderId="70" xfId="91" applyFont="1" applyFill="1" applyBorder="1" applyAlignment="1" applyProtection="1">
      <alignment horizontal="center" vertical="center"/>
    </xf>
    <xf numFmtId="0" fontId="34" fillId="0" borderId="28" xfId="91" applyFont="1" applyFill="1" applyBorder="1" applyAlignment="1" applyProtection="1">
      <alignment horizontal="center" vertical="center"/>
    </xf>
    <xf numFmtId="0" fontId="49" fillId="0" borderId="71" xfId="91" applyFont="1" applyFill="1" applyBorder="1" applyAlignment="1" applyProtection="1">
      <alignment horizontal="center" vertical="center"/>
    </xf>
    <xf numFmtId="0" fontId="49" fillId="0" borderId="72" xfId="91" applyFont="1" applyFill="1" applyBorder="1" applyAlignment="1" applyProtection="1">
      <alignment horizontal="center" vertical="center"/>
    </xf>
    <xf numFmtId="0" fontId="33" fillId="0" borderId="0" xfId="9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48" fillId="0" borderId="0" xfId="91" applyFont="1" applyFill="1" applyAlignment="1" applyProtection="1">
      <alignment horizontal="center"/>
      <protection locked="0"/>
    </xf>
    <xf numFmtId="0" fontId="35" fillId="0" borderId="34" xfId="91" applyFont="1" applyFill="1" applyBorder="1" applyAlignment="1" applyProtection="1">
      <alignment horizontal="center" vertical="top"/>
    </xf>
    <xf numFmtId="0" fontId="35" fillId="0" borderId="32" xfId="91" applyFont="1" applyFill="1" applyBorder="1" applyAlignment="1" applyProtection="1">
      <alignment horizontal="center" vertical="top"/>
    </xf>
    <xf numFmtId="0" fontId="35" fillId="0" borderId="68" xfId="91" applyFont="1" applyFill="1" applyBorder="1" applyAlignment="1" applyProtection="1">
      <alignment horizontal="center" vertical="top"/>
    </xf>
    <xf numFmtId="43" fontId="35" fillId="0" borderId="31" xfId="91" applyNumberFormat="1" applyFont="1" applyFill="1" applyBorder="1" applyAlignment="1" applyProtection="1">
      <alignment horizontal="left"/>
    </xf>
    <xf numFmtId="0" fontId="0" fillId="0" borderId="31" xfId="0" applyFill="1" applyBorder="1" applyAlignment="1" applyProtection="1">
      <alignment horizontal="left"/>
    </xf>
    <xf numFmtId="0" fontId="0" fillId="0" borderId="35" xfId="0" applyFill="1" applyBorder="1" applyAlignment="1" applyProtection="1">
      <alignment horizontal="left"/>
    </xf>
    <xf numFmtId="43" fontId="35" fillId="0" borderId="0" xfId="91" applyNumberFormat="1" applyFont="1" applyFill="1" applyBorder="1" applyAlignment="1" applyProtection="1">
      <alignment horizontal="center"/>
    </xf>
    <xf numFmtId="0" fontId="35" fillId="0" borderId="0" xfId="91" applyFont="1" applyFill="1" applyBorder="1" applyAlignment="1" applyProtection="1">
      <alignment horizontal="center"/>
    </xf>
    <xf numFmtId="0" fontId="35" fillId="0" borderId="29" xfId="91" applyFont="1" applyFill="1" applyBorder="1" applyAlignment="1" applyProtection="1">
      <alignment horizontal="center"/>
    </xf>
    <xf numFmtId="188" fontId="35" fillId="0" borderId="0" xfId="91" applyNumberFormat="1" applyFont="1" applyFill="1" applyBorder="1" applyAlignment="1" applyProtection="1">
      <alignment horizontal="center"/>
    </xf>
    <xf numFmtId="188" fontId="35" fillId="0" borderId="29" xfId="91" applyNumberFormat="1" applyFont="1" applyFill="1" applyBorder="1" applyAlignment="1" applyProtection="1">
      <alignment horizontal="center"/>
    </xf>
    <xf numFmtId="188" fontId="35" fillId="0" borderId="33" xfId="91" applyNumberFormat="1" applyFont="1" applyFill="1" applyBorder="1" applyAlignment="1" applyProtection="1">
      <alignment horizontal="center"/>
    </xf>
    <xf numFmtId="188" fontId="35" fillId="0" borderId="67" xfId="91" applyNumberFormat="1" applyFont="1" applyFill="1" applyBorder="1" applyAlignment="1" applyProtection="1">
      <alignment horizontal="center"/>
    </xf>
    <xf numFmtId="0" fontId="35" fillId="0" borderId="32" xfId="91" applyFont="1" applyFill="1" applyBorder="1" applyAlignment="1" applyProtection="1">
      <alignment horizontal="center"/>
    </xf>
    <xf numFmtId="0" fontId="35" fillId="0" borderId="68" xfId="91" applyFont="1" applyFill="1" applyBorder="1" applyAlignment="1" applyProtection="1">
      <alignment horizontal="center"/>
    </xf>
    <xf numFmtId="0" fontId="35" fillId="0" borderId="0" xfId="91" applyFont="1" applyFill="1" applyBorder="1" applyAlignment="1" applyProtection="1">
      <alignment horizontal="left"/>
    </xf>
    <xf numFmtId="0" fontId="35" fillId="0" borderId="33" xfId="91" applyFont="1" applyFill="1" applyBorder="1" applyAlignment="1" applyProtection="1">
      <alignment horizontal="left"/>
    </xf>
    <xf numFmtId="0" fontId="35" fillId="0" borderId="35" xfId="91" applyFont="1" applyFill="1" applyBorder="1" applyAlignment="1" applyProtection="1">
      <alignment horizontal="center"/>
    </xf>
    <xf numFmtId="0" fontId="35" fillId="0" borderId="67" xfId="91" applyFont="1" applyFill="1" applyBorder="1" applyAlignment="1" applyProtection="1">
      <alignment horizontal="center"/>
    </xf>
    <xf numFmtId="0" fontId="35" fillId="0" borderId="62" xfId="91" applyFont="1" applyFill="1" applyBorder="1" applyAlignment="1" applyProtection="1">
      <alignment horizontal="center"/>
    </xf>
    <xf numFmtId="0" fontId="34" fillId="0" borderId="34" xfId="91" applyFont="1" applyFill="1" applyBorder="1" applyAlignment="1" applyProtection="1">
      <alignment horizontal="center" vertical="center"/>
    </xf>
    <xf numFmtId="0" fontId="34" fillId="0" borderId="31" xfId="91" applyFont="1" applyFill="1" applyBorder="1" applyAlignment="1" applyProtection="1">
      <alignment horizontal="center" vertical="center"/>
    </xf>
    <xf numFmtId="0" fontId="34" fillId="0" borderId="35" xfId="91" applyFont="1" applyFill="1" applyBorder="1" applyAlignment="1" applyProtection="1">
      <alignment horizontal="center" vertical="center"/>
    </xf>
    <xf numFmtId="0" fontId="34" fillId="0" borderId="68" xfId="91" applyFont="1" applyFill="1" applyBorder="1" applyAlignment="1" applyProtection="1">
      <alignment horizontal="center" vertical="center"/>
    </xf>
    <xf numFmtId="0" fontId="34" fillId="0" borderId="33" xfId="91" applyFont="1" applyFill="1" applyBorder="1" applyAlignment="1" applyProtection="1">
      <alignment horizontal="center" vertical="center"/>
    </xf>
    <xf numFmtId="0" fontId="34" fillId="0" borderId="67" xfId="91" applyFont="1" applyFill="1" applyBorder="1" applyAlignment="1" applyProtection="1">
      <alignment horizontal="center" vertical="center"/>
    </xf>
    <xf numFmtId="0" fontId="35" fillId="0" borderId="34" xfId="91" applyFont="1" applyFill="1" applyBorder="1" applyAlignment="1" applyProtection="1">
      <alignment horizontal="center" vertical="center"/>
    </xf>
    <xf numFmtId="0" fontId="35" fillId="0" borderId="31" xfId="91" applyFont="1" applyFill="1" applyBorder="1" applyAlignment="1" applyProtection="1">
      <alignment horizontal="center" vertical="center"/>
    </xf>
    <xf numFmtId="0" fontId="35" fillId="0" borderId="32" xfId="91" applyFont="1" applyFill="1" applyBorder="1" applyAlignment="1" applyProtection="1">
      <alignment horizontal="center" vertical="center"/>
    </xf>
    <xf numFmtId="0" fontId="35" fillId="0" borderId="0" xfId="91" applyFont="1" applyFill="1" applyBorder="1" applyAlignment="1" applyProtection="1">
      <alignment horizontal="center" vertical="center"/>
    </xf>
    <xf numFmtId="0" fontId="35" fillId="0" borderId="68" xfId="91" applyFont="1" applyFill="1" applyBorder="1" applyAlignment="1" applyProtection="1">
      <alignment horizontal="center" vertical="center"/>
    </xf>
    <xf numFmtId="0" fontId="35" fillId="0" borderId="33" xfId="91" applyFont="1" applyFill="1" applyBorder="1" applyAlignment="1" applyProtection="1">
      <alignment horizontal="center" vertical="center"/>
    </xf>
    <xf numFmtId="0" fontId="40" fillId="0" borderId="31" xfId="91" applyFont="1" applyFill="1" applyBorder="1" applyAlignment="1" applyProtection="1">
      <alignment horizontal="center" vertical="center"/>
    </xf>
    <xf numFmtId="0" fontId="41" fillId="0" borderId="0" xfId="91" applyFont="1" applyFill="1" applyBorder="1" applyAlignment="1" applyProtection="1">
      <alignment horizontal="center" vertical="center"/>
    </xf>
    <xf numFmtId="0" fontId="41" fillId="0" borderId="33" xfId="91" applyFont="1" applyFill="1" applyBorder="1" applyAlignment="1" applyProtection="1">
      <alignment horizontal="center" vertical="center"/>
    </xf>
    <xf numFmtId="0" fontId="39" fillId="0" borderId="31" xfId="91" applyFont="1" applyFill="1" applyBorder="1" applyAlignment="1" applyProtection="1">
      <alignment horizontal="center" vertical="center"/>
    </xf>
    <xf numFmtId="0" fontId="7" fillId="0" borderId="73" xfId="0" applyFont="1" applyBorder="1" applyAlignment="1">
      <alignment horizontal="center" vertical="center"/>
    </xf>
    <xf numFmtId="189" fontId="7" fillId="0" borderId="24" xfId="9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43" fontId="7" fillId="0" borderId="24" xfId="90" applyFont="1" applyBorder="1" applyAlignment="1">
      <alignment horizontal="center"/>
    </xf>
    <xf numFmtId="43" fontId="7" fillId="0" borderId="29" xfId="90" applyFont="1" applyBorder="1" applyAlignment="1">
      <alignment horizontal="center"/>
    </xf>
    <xf numFmtId="43" fontId="7" fillId="0" borderId="24" xfId="9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0" fontId="7" fillId="0" borderId="60" xfId="0" applyFont="1" applyBorder="1" applyAlignment="1">
      <alignment horizontal="left" vertical="center"/>
    </xf>
  </cellXfs>
  <cellStyles count="93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40% - Accent1" xfId="13"/>
    <cellStyle name="40% - Accent1 2" xfId="14"/>
    <cellStyle name="40% - Accent2" xfId="15"/>
    <cellStyle name="40% - Accent2 2" xfId="16"/>
    <cellStyle name="40% - Accent3" xfId="17"/>
    <cellStyle name="40% - Accent3 2" xfId="18"/>
    <cellStyle name="40% - Accent4" xfId="19"/>
    <cellStyle name="40% - Accent4 2" xfId="20"/>
    <cellStyle name="40% - Accent5" xfId="21"/>
    <cellStyle name="40% - Accent5 2" xfId="22"/>
    <cellStyle name="40% - Accent6" xfId="23"/>
    <cellStyle name="40% - Accent6 2" xfId="24"/>
    <cellStyle name="60% - Accent1" xfId="25"/>
    <cellStyle name="60% - Accent1 2" xfId="26"/>
    <cellStyle name="60% - Accent2" xfId="27"/>
    <cellStyle name="60% - Accent2 2" xfId="28"/>
    <cellStyle name="60% - Accent3" xfId="29"/>
    <cellStyle name="60% - Accent3 2" xfId="30"/>
    <cellStyle name="60% - Accent4" xfId="31"/>
    <cellStyle name="60% - Accent4 2" xfId="32"/>
    <cellStyle name="60% - Accent5" xfId="33"/>
    <cellStyle name="60% - Accent5 2" xfId="34"/>
    <cellStyle name="60% - Accent6" xfId="35"/>
    <cellStyle name="60% - Accent6 2" xfId="36"/>
    <cellStyle name="Accent1" xfId="37"/>
    <cellStyle name="Accent1 2" xfId="38"/>
    <cellStyle name="Accent2" xfId="39"/>
    <cellStyle name="Accent2 2" xfId="40"/>
    <cellStyle name="Accent3" xfId="41"/>
    <cellStyle name="Accent3 2" xfId="42"/>
    <cellStyle name="Accent4" xfId="43"/>
    <cellStyle name="Accent4 2" xfId="44"/>
    <cellStyle name="Accent5" xfId="45"/>
    <cellStyle name="Accent5 2" xfId="46"/>
    <cellStyle name="Accent6" xfId="47"/>
    <cellStyle name="Accent6 2" xfId="48"/>
    <cellStyle name="Bad" xfId="49"/>
    <cellStyle name="Bad 2" xfId="50"/>
    <cellStyle name="Calculation" xfId="51"/>
    <cellStyle name="Calculation 2" xfId="52"/>
    <cellStyle name="Check Cell" xfId="53"/>
    <cellStyle name="Check Cell 2" xfId="54"/>
    <cellStyle name="Comma" xfId="90" builtinId="3"/>
    <cellStyle name="Comma 2" xfId="55"/>
    <cellStyle name="Comma 3" xfId="56"/>
    <cellStyle name="Comma 3 2" xfId="57"/>
    <cellStyle name="Explanatory Text" xfId="58"/>
    <cellStyle name="Explanatory Text 2" xfId="59"/>
    <cellStyle name="Good" xfId="60"/>
    <cellStyle name="Good 2" xfId="61"/>
    <cellStyle name="Heading 1" xfId="62"/>
    <cellStyle name="Heading 1 2" xfId="63"/>
    <cellStyle name="Heading 2" xfId="64"/>
    <cellStyle name="Heading 2 2" xfId="65"/>
    <cellStyle name="Heading 3" xfId="66"/>
    <cellStyle name="Heading 3 2" xfId="67"/>
    <cellStyle name="Heading 4" xfId="68"/>
    <cellStyle name="Heading 4 2" xfId="69"/>
    <cellStyle name="Hyperlink 2" xfId="70"/>
    <cellStyle name="Input" xfId="71"/>
    <cellStyle name="Input 2" xfId="72"/>
    <cellStyle name="Linked Cell" xfId="73"/>
    <cellStyle name="Linked Cell 2" xfId="74"/>
    <cellStyle name="Neutral" xfId="75"/>
    <cellStyle name="Neutral 2" xfId="76"/>
    <cellStyle name="Normal" xfId="0" builtinId="0"/>
    <cellStyle name="Normal 2" xfId="77"/>
    <cellStyle name="Normal 3" xfId="78"/>
    <cellStyle name="Note" xfId="79"/>
    <cellStyle name="Note 2" xfId="80"/>
    <cellStyle name="Output" xfId="81"/>
    <cellStyle name="Output 2" xfId="82"/>
    <cellStyle name="Percent 2" xfId="83"/>
    <cellStyle name="Title" xfId="84"/>
    <cellStyle name="Title 2" xfId="85"/>
    <cellStyle name="Total" xfId="86"/>
    <cellStyle name="Total 2" xfId="87"/>
    <cellStyle name="Warning Text" xfId="88"/>
    <cellStyle name="Warning Text 2" xfId="89"/>
    <cellStyle name="ปกติ_ตัวอย่างการคำนวณ FACTOR F" xfId="91"/>
    <cellStyle name="ปกติ_ปร.4" xfId="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22</xdr:row>
      <xdr:rowOff>9525</xdr:rowOff>
    </xdr:from>
    <xdr:to>
      <xdr:col>2</xdr:col>
      <xdr:colOff>0</xdr:colOff>
      <xdr:row>24</xdr:row>
      <xdr:rowOff>38100</xdr:rowOff>
    </xdr:to>
    <xdr:sp macro="" textlink="">
      <xdr:nvSpPr>
        <xdr:cNvPr id="2" name="วงเล็บปีกกาซ้าย 1"/>
        <xdr:cNvSpPr/>
      </xdr:nvSpPr>
      <xdr:spPr>
        <a:xfrm>
          <a:off x="752475" y="5895975"/>
          <a:ext cx="133350" cy="5619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  <xdr:twoCellAnchor>
    <xdr:from>
      <xdr:col>9</xdr:col>
      <xdr:colOff>57150</xdr:colOff>
      <xdr:row>22</xdr:row>
      <xdr:rowOff>28575</xdr:rowOff>
    </xdr:from>
    <xdr:to>
      <xdr:col>9</xdr:col>
      <xdr:colOff>142875</xdr:colOff>
      <xdr:row>24</xdr:row>
      <xdr:rowOff>28575</xdr:rowOff>
    </xdr:to>
    <xdr:sp macro="" textlink="">
      <xdr:nvSpPr>
        <xdr:cNvPr id="3" name="วงเล็บปีกกาขวา 2"/>
        <xdr:cNvSpPr/>
      </xdr:nvSpPr>
      <xdr:spPr>
        <a:xfrm>
          <a:off x="4991100" y="5915025"/>
          <a:ext cx="85725" cy="5334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49"/>
  <sheetViews>
    <sheetView showGridLines="0" tabSelected="1" zoomScaleNormal="100" zoomScaleSheetLayoutView="100" workbookViewId="0">
      <pane ySplit="7" topLeftCell="A8" activePane="bottomLeft" state="frozen"/>
      <selection pane="bottomLeft" activeCell="S10" sqref="S10"/>
    </sheetView>
  </sheetViews>
  <sheetFormatPr defaultRowHeight="18.75" x14ac:dyDescent="0.3"/>
  <cols>
    <col min="1" max="1" width="6.5703125" style="11" customWidth="1"/>
    <col min="2" max="2" width="5.28515625" style="11" customWidth="1"/>
    <col min="3" max="3" width="2.28515625" style="10" customWidth="1"/>
    <col min="4" max="4" width="6.85546875" style="10" customWidth="1"/>
    <col min="5" max="5" width="33.28515625" style="10" customWidth="1"/>
    <col min="6" max="6" width="9.5703125" style="12" customWidth="1"/>
    <col min="7" max="7" width="6.85546875" style="10" customWidth="1"/>
    <col min="8" max="8" width="11.7109375" style="45" customWidth="1"/>
    <col min="9" max="9" width="12.42578125" style="45" bestFit="1" customWidth="1"/>
    <col min="10" max="10" width="11.7109375" style="46" customWidth="1"/>
    <col min="11" max="11" width="12.42578125" style="45" bestFit="1" customWidth="1"/>
    <col min="12" max="12" width="13.140625" style="45" customWidth="1"/>
    <col min="13" max="13" width="8.5703125" style="10" bestFit="1" customWidth="1"/>
    <col min="14" max="16384" width="9.140625" style="10"/>
  </cols>
  <sheetData>
    <row r="1" spans="1:13" ht="21" x14ac:dyDescent="0.35">
      <c r="A1" s="209" t="s">
        <v>25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3" ht="18.75" customHeight="1" x14ac:dyDescent="0.3">
      <c r="A2" s="210" t="s">
        <v>68</v>
      </c>
      <c r="B2" s="210"/>
      <c r="C2" s="210"/>
      <c r="D2" s="210"/>
      <c r="E2" s="200" t="s">
        <v>118</v>
      </c>
      <c r="F2" s="200"/>
      <c r="G2" s="200"/>
      <c r="H2" s="200"/>
      <c r="I2" s="200"/>
      <c r="J2" s="200"/>
      <c r="K2" s="200"/>
      <c r="L2" s="200"/>
      <c r="M2" s="200"/>
    </row>
    <row r="3" spans="1:13" ht="18.75" customHeight="1" x14ac:dyDescent="0.3">
      <c r="A3" s="96" t="s">
        <v>67</v>
      </c>
      <c r="B3" s="200" t="s">
        <v>119</v>
      </c>
      <c r="C3" s="200"/>
      <c r="D3" s="200"/>
      <c r="E3" s="200"/>
      <c r="F3" s="200"/>
      <c r="G3" s="200"/>
      <c r="H3" s="200"/>
      <c r="I3" s="56" t="s">
        <v>123</v>
      </c>
      <c r="J3" s="200" t="s">
        <v>121</v>
      </c>
      <c r="K3" s="200"/>
      <c r="L3" s="200"/>
      <c r="M3" s="200"/>
    </row>
    <row r="4" spans="1:13" ht="18.75" customHeight="1" x14ac:dyDescent="0.3">
      <c r="A4" s="210" t="s">
        <v>7</v>
      </c>
      <c r="B4" s="210"/>
      <c r="C4" s="210"/>
      <c r="D4" s="220" t="s">
        <v>120</v>
      </c>
      <c r="E4" s="220"/>
      <c r="F4" s="220"/>
      <c r="G4" s="220"/>
      <c r="H4" s="220"/>
      <c r="I4" s="196" t="s">
        <v>1</v>
      </c>
      <c r="J4" s="196"/>
      <c r="K4" s="217" t="s">
        <v>121</v>
      </c>
      <c r="L4" s="217"/>
      <c r="M4" s="217"/>
    </row>
    <row r="5" spans="1:13" ht="5.0999999999999996" customHeight="1" thickBot="1" x14ac:dyDescent="0.35">
      <c r="A5" s="210"/>
      <c r="B5" s="210"/>
      <c r="C5" s="210"/>
      <c r="D5" s="200"/>
      <c r="E5" s="200"/>
      <c r="F5" s="200"/>
      <c r="G5" s="200"/>
      <c r="H5" s="200"/>
      <c r="I5" s="196"/>
      <c r="J5" s="196"/>
      <c r="K5" s="217"/>
      <c r="L5" s="217"/>
      <c r="M5" s="217"/>
    </row>
    <row r="6" spans="1:13" ht="18.75" customHeight="1" thickTop="1" x14ac:dyDescent="0.3">
      <c r="A6" s="201" t="s">
        <v>2</v>
      </c>
      <c r="B6" s="203" t="s">
        <v>3</v>
      </c>
      <c r="C6" s="204"/>
      <c r="D6" s="204"/>
      <c r="E6" s="204"/>
      <c r="F6" s="213" t="s">
        <v>10</v>
      </c>
      <c r="G6" s="215" t="s">
        <v>16</v>
      </c>
      <c r="H6" s="211" t="s">
        <v>20</v>
      </c>
      <c r="I6" s="212"/>
      <c r="J6" s="211" t="s">
        <v>17</v>
      </c>
      <c r="K6" s="212"/>
      <c r="L6" s="207" t="s">
        <v>19</v>
      </c>
      <c r="M6" s="201" t="s">
        <v>4</v>
      </c>
    </row>
    <row r="7" spans="1:13" ht="18.75" customHeight="1" thickBot="1" x14ac:dyDescent="0.35">
      <c r="A7" s="202"/>
      <c r="B7" s="205"/>
      <c r="C7" s="206"/>
      <c r="D7" s="206"/>
      <c r="E7" s="206"/>
      <c r="F7" s="214"/>
      <c r="G7" s="216"/>
      <c r="H7" s="55" t="s">
        <v>26</v>
      </c>
      <c r="I7" s="55" t="s">
        <v>18</v>
      </c>
      <c r="J7" s="55" t="s">
        <v>26</v>
      </c>
      <c r="K7" s="55" t="s">
        <v>18</v>
      </c>
      <c r="L7" s="208"/>
      <c r="M7" s="202"/>
    </row>
    <row r="8" spans="1:13" ht="18.75" customHeight="1" thickTop="1" x14ac:dyDescent="0.3">
      <c r="A8" s="363"/>
      <c r="B8" s="370" t="s">
        <v>128</v>
      </c>
      <c r="C8" s="371"/>
      <c r="D8" s="371"/>
      <c r="E8" s="372"/>
      <c r="F8" s="364"/>
      <c r="G8" s="365"/>
      <c r="H8" s="366"/>
      <c r="I8" s="366"/>
      <c r="J8" s="367"/>
      <c r="K8" s="366"/>
      <c r="L8" s="368"/>
      <c r="M8" s="369"/>
    </row>
    <row r="9" spans="1:13" s="90" customFormat="1" ht="18.75" customHeight="1" x14ac:dyDescent="0.3">
      <c r="A9" s="99">
        <v>1</v>
      </c>
      <c r="B9" s="197" t="s">
        <v>81</v>
      </c>
      <c r="C9" s="198"/>
      <c r="D9" s="198"/>
      <c r="E9" s="199"/>
      <c r="F9" s="19"/>
      <c r="G9" s="17"/>
      <c r="H9" s="40"/>
      <c r="I9" s="41"/>
      <c r="J9" s="42"/>
      <c r="K9" s="41"/>
      <c r="L9" s="40"/>
      <c r="M9" s="18"/>
    </row>
    <row r="10" spans="1:13" s="90" customFormat="1" ht="18.75" customHeight="1" x14ac:dyDescent="0.3">
      <c r="A10" s="16"/>
      <c r="B10" s="98">
        <v>1.1000000000000001</v>
      </c>
      <c r="C10" s="218" t="s">
        <v>82</v>
      </c>
      <c r="D10" s="218"/>
      <c r="E10" s="219"/>
      <c r="F10" s="19">
        <v>135</v>
      </c>
      <c r="G10" s="17" t="s">
        <v>87</v>
      </c>
      <c r="H10" s="40">
        <v>0</v>
      </c>
      <c r="I10" s="41">
        <f>SUM(H10)*$F10</f>
        <v>0</v>
      </c>
      <c r="J10" s="42">
        <v>50</v>
      </c>
      <c r="K10" s="41">
        <f>SUM(J10)*$F10</f>
        <v>6750</v>
      </c>
      <c r="L10" s="40">
        <f>SUM(,I10,K10)</f>
        <v>6750</v>
      </c>
      <c r="M10" s="18"/>
    </row>
    <row r="11" spans="1:13" s="90" customFormat="1" ht="18.75" customHeight="1" x14ac:dyDescent="0.3">
      <c r="A11" s="16"/>
      <c r="B11" s="98">
        <v>1.2</v>
      </c>
      <c r="C11" s="218" t="s">
        <v>83</v>
      </c>
      <c r="D11" s="218"/>
      <c r="E11" s="219"/>
      <c r="F11" s="19">
        <v>135</v>
      </c>
      <c r="G11" s="17" t="s">
        <v>87</v>
      </c>
      <c r="H11" s="40">
        <v>0</v>
      </c>
      <c r="I11" s="41">
        <f>SUM(H11)*$F11</f>
        <v>0</v>
      </c>
      <c r="J11" s="42">
        <v>50</v>
      </c>
      <c r="K11" s="41">
        <f>SUM(J11)*$F11</f>
        <v>6750</v>
      </c>
      <c r="L11" s="40">
        <f>SUM(,I11,K11)</f>
        <v>6750</v>
      </c>
      <c r="M11" s="18"/>
    </row>
    <row r="12" spans="1:13" s="90" customFormat="1" ht="18.75" customHeight="1" x14ac:dyDescent="0.3">
      <c r="A12" s="16"/>
      <c r="B12" s="98">
        <v>1.3</v>
      </c>
      <c r="C12" s="218" t="s">
        <v>84</v>
      </c>
      <c r="D12" s="218"/>
      <c r="E12" s="219"/>
      <c r="F12" s="19">
        <v>97</v>
      </c>
      <c r="G12" s="17" t="s">
        <v>87</v>
      </c>
      <c r="H12" s="40">
        <v>0</v>
      </c>
      <c r="I12" s="41">
        <f>SUM(H12)*$F12</f>
        <v>0</v>
      </c>
      <c r="J12" s="42">
        <v>25</v>
      </c>
      <c r="K12" s="41">
        <f>SUM(J12)*$F12</f>
        <v>2425</v>
      </c>
      <c r="L12" s="40">
        <f>SUM(,I12,K12)</f>
        <v>2425</v>
      </c>
      <c r="M12" s="18"/>
    </row>
    <row r="13" spans="1:13" s="90" customFormat="1" ht="18.75" customHeight="1" x14ac:dyDescent="0.3">
      <c r="A13" s="16"/>
      <c r="B13" s="98">
        <v>1.4</v>
      </c>
      <c r="C13" s="218" t="s">
        <v>85</v>
      </c>
      <c r="D13" s="218"/>
      <c r="E13" s="219"/>
      <c r="F13" s="19">
        <v>1</v>
      </c>
      <c r="G13" s="17" t="s">
        <v>88</v>
      </c>
      <c r="H13" s="40">
        <v>0</v>
      </c>
      <c r="I13" s="41">
        <f>SUM(H13)*$F13</f>
        <v>0</v>
      </c>
      <c r="J13" s="42">
        <v>300</v>
      </c>
      <c r="K13" s="41">
        <f>SUM(J13)*$F13</f>
        <v>300</v>
      </c>
      <c r="L13" s="40">
        <f>SUM(,I13,K13)</f>
        <v>300</v>
      </c>
      <c r="M13" s="18"/>
    </row>
    <row r="14" spans="1:13" s="90" customFormat="1" ht="18.75" customHeight="1" x14ac:dyDescent="0.3">
      <c r="A14" s="16"/>
      <c r="B14" s="98">
        <v>1.5</v>
      </c>
      <c r="C14" s="218" t="s">
        <v>86</v>
      </c>
      <c r="D14" s="218"/>
      <c r="E14" s="219"/>
      <c r="F14" s="19">
        <v>12</v>
      </c>
      <c r="G14" s="17" t="s">
        <v>88</v>
      </c>
      <c r="H14" s="40">
        <v>0</v>
      </c>
      <c r="I14" s="41">
        <f>SUM(H14)*$F14</f>
        <v>0</v>
      </c>
      <c r="J14" s="42">
        <v>35</v>
      </c>
      <c r="K14" s="41">
        <f>SUM(J14)*$F14</f>
        <v>420</v>
      </c>
      <c r="L14" s="40">
        <f>SUM(,I14,K14)</f>
        <v>420</v>
      </c>
      <c r="M14" s="18"/>
    </row>
    <row r="15" spans="1:13" s="90" customFormat="1" ht="18.75" customHeight="1" x14ac:dyDescent="0.3">
      <c r="A15" s="16"/>
      <c r="B15" s="98"/>
      <c r="C15" s="218"/>
      <c r="D15" s="218"/>
      <c r="E15" s="219"/>
      <c r="F15" s="19"/>
      <c r="G15" s="17"/>
      <c r="H15" s="40"/>
      <c r="I15" s="41"/>
      <c r="J15" s="42"/>
      <c r="K15" s="41"/>
      <c r="L15" s="40"/>
      <c r="M15" s="18"/>
    </row>
    <row r="16" spans="1:13" s="90" customFormat="1" ht="18.75" customHeight="1" x14ac:dyDescent="0.3">
      <c r="A16" s="99">
        <v>2</v>
      </c>
      <c r="B16" s="197" t="s">
        <v>89</v>
      </c>
      <c r="C16" s="198"/>
      <c r="D16" s="198"/>
      <c r="E16" s="199"/>
      <c r="F16" s="19"/>
      <c r="G16" s="17"/>
      <c r="H16" s="40"/>
      <c r="I16" s="41"/>
      <c r="J16" s="42"/>
      <c r="K16" s="41"/>
      <c r="L16" s="40"/>
      <c r="M16" s="18"/>
    </row>
    <row r="17" spans="1:13" s="90" customFormat="1" ht="18.75" customHeight="1" x14ac:dyDescent="0.3">
      <c r="A17" s="16"/>
      <c r="B17" s="98">
        <v>2.1</v>
      </c>
      <c r="C17" s="218" t="s">
        <v>90</v>
      </c>
      <c r="D17" s="218"/>
      <c r="E17" s="219"/>
      <c r="F17" s="19">
        <v>47</v>
      </c>
      <c r="G17" s="17" t="s">
        <v>102</v>
      </c>
      <c r="H17" s="40">
        <v>2120</v>
      </c>
      <c r="I17" s="41">
        <f t="shared" ref="I17:I22" si="0">SUM(H17)*$F17</f>
        <v>99640</v>
      </c>
      <c r="J17" s="42">
        <v>981</v>
      </c>
      <c r="K17" s="41">
        <f t="shared" ref="K17:K22" si="1">SUM(J17)*$F17</f>
        <v>46107</v>
      </c>
      <c r="L17" s="40">
        <f t="shared" ref="L17:L22" si="2">SUM(,I17,K17)</f>
        <v>145747</v>
      </c>
      <c r="M17" s="18"/>
    </row>
    <row r="18" spans="1:13" s="90" customFormat="1" ht="18.75" customHeight="1" x14ac:dyDescent="0.3">
      <c r="A18" s="16"/>
      <c r="B18" s="98">
        <v>2.2000000000000002</v>
      </c>
      <c r="C18" s="218" t="s">
        <v>91</v>
      </c>
      <c r="D18" s="218"/>
      <c r="E18" s="219"/>
      <c r="F18" s="19">
        <v>30</v>
      </c>
      <c r="G18" s="17" t="s">
        <v>102</v>
      </c>
      <c r="H18" s="40">
        <v>665</v>
      </c>
      <c r="I18" s="41">
        <f t="shared" si="0"/>
        <v>19950</v>
      </c>
      <c r="J18" s="42">
        <v>308</v>
      </c>
      <c r="K18" s="41">
        <f t="shared" si="1"/>
        <v>9240</v>
      </c>
      <c r="L18" s="40">
        <f t="shared" si="2"/>
        <v>29190</v>
      </c>
      <c r="M18" s="18"/>
    </row>
    <row r="19" spans="1:13" s="90" customFormat="1" ht="18.75" customHeight="1" x14ac:dyDescent="0.3">
      <c r="A19" s="16"/>
      <c r="B19" s="98">
        <v>2.2999999999999998</v>
      </c>
      <c r="C19" s="218" t="s">
        <v>92</v>
      </c>
      <c r="D19" s="218"/>
      <c r="E19" s="219"/>
      <c r="F19" s="19">
        <v>108</v>
      </c>
      <c r="G19" s="17" t="s">
        <v>87</v>
      </c>
      <c r="H19" s="40">
        <v>0</v>
      </c>
      <c r="I19" s="41">
        <f t="shared" si="0"/>
        <v>0</v>
      </c>
      <c r="J19" s="42">
        <v>140</v>
      </c>
      <c r="K19" s="41">
        <f t="shared" si="1"/>
        <v>15120</v>
      </c>
      <c r="L19" s="40">
        <f t="shared" si="2"/>
        <v>15120</v>
      </c>
      <c r="M19" s="18"/>
    </row>
    <row r="20" spans="1:13" s="90" customFormat="1" ht="18.75" customHeight="1" x14ac:dyDescent="0.3">
      <c r="A20" s="16"/>
      <c r="B20" s="98">
        <v>2.4</v>
      </c>
      <c r="C20" s="218" t="s">
        <v>93</v>
      </c>
      <c r="D20" s="218"/>
      <c r="E20" s="219"/>
      <c r="F20" s="19">
        <v>27</v>
      </c>
      <c r="G20" s="17" t="s">
        <v>87</v>
      </c>
      <c r="H20" s="40">
        <v>1183</v>
      </c>
      <c r="I20" s="41">
        <f t="shared" si="0"/>
        <v>31941</v>
      </c>
      <c r="J20" s="42">
        <v>140</v>
      </c>
      <c r="K20" s="41">
        <f t="shared" si="1"/>
        <v>3780</v>
      </c>
      <c r="L20" s="40">
        <f t="shared" si="2"/>
        <v>35721</v>
      </c>
      <c r="M20" s="18"/>
    </row>
    <row r="21" spans="1:13" s="90" customFormat="1" ht="18.75" customHeight="1" x14ac:dyDescent="0.3">
      <c r="A21" s="16"/>
      <c r="B21" s="98">
        <v>2.5</v>
      </c>
      <c r="C21" s="218" t="s">
        <v>94</v>
      </c>
      <c r="D21" s="218"/>
      <c r="E21" s="219"/>
      <c r="F21" s="19">
        <v>184</v>
      </c>
      <c r="G21" s="17" t="s">
        <v>87</v>
      </c>
      <c r="H21" s="40">
        <v>40</v>
      </c>
      <c r="I21" s="41">
        <f t="shared" si="0"/>
        <v>7360</v>
      </c>
      <c r="J21" s="42">
        <v>35</v>
      </c>
      <c r="K21" s="41">
        <f t="shared" si="1"/>
        <v>6440</v>
      </c>
      <c r="L21" s="40">
        <f t="shared" si="2"/>
        <v>13800</v>
      </c>
      <c r="M21" s="18"/>
    </row>
    <row r="22" spans="1:13" s="90" customFormat="1" ht="18.75" customHeight="1" x14ac:dyDescent="0.3">
      <c r="A22" s="16"/>
      <c r="B22" s="98">
        <v>2.6</v>
      </c>
      <c r="C22" s="218" t="s">
        <v>95</v>
      </c>
      <c r="D22" s="218"/>
      <c r="E22" s="219"/>
      <c r="F22" s="19">
        <v>184</v>
      </c>
      <c r="G22" s="17" t="s">
        <v>87</v>
      </c>
      <c r="H22" s="40">
        <v>30</v>
      </c>
      <c r="I22" s="41">
        <f t="shared" si="0"/>
        <v>5520</v>
      </c>
      <c r="J22" s="42">
        <v>38</v>
      </c>
      <c r="K22" s="41">
        <f t="shared" si="1"/>
        <v>6992</v>
      </c>
      <c r="L22" s="40">
        <f t="shared" si="2"/>
        <v>12512</v>
      </c>
      <c r="M22" s="18"/>
    </row>
    <row r="23" spans="1:13" s="90" customFormat="1" ht="18.75" customHeight="1" x14ac:dyDescent="0.3">
      <c r="A23" s="16"/>
      <c r="B23" s="98">
        <v>2.7</v>
      </c>
      <c r="C23" s="218" t="s">
        <v>96</v>
      </c>
      <c r="D23" s="218"/>
      <c r="E23" s="219"/>
      <c r="F23" s="19">
        <v>135</v>
      </c>
      <c r="G23" s="17" t="s">
        <v>87</v>
      </c>
      <c r="H23" s="40">
        <v>30</v>
      </c>
      <c r="I23" s="41">
        <f t="shared" ref="I23:I28" si="3">SUM(H23)*$F23</f>
        <v>4050</v>
      </c>
      <c r="J23" s="42">
        <v>50</v>
      </c>
      <c r="K23" s="41">
        <f t="shared" ref="K23:K28" si="4">SUM(J23)*$F23</f>
        <v>6750</v>
      </c>
      <c r="L23" s="40">
        <f t="shared" ref="L23:L28" si="5">SUM(,I23,K23)</f>
        <v>10800</v>
      </c>
      <c r="M23" s="18"/>
    </row>
    <row r="24" spans="1:13" s="90" customFormat="1" ht="18.75" customHeight="1" x14ac:dyDescent="0.3">
      <c r="A24" s="16"/>
      <c r="B24" s="98">
        <v>2.8</v>
      </c>
      <c r="C24" s="218" t="s">
        <v>97</v>
      </c>
      <c r="D24" s="218"/>
      <c r="E24" s="219"/>
      <c r="F24" s="19">
        <v>51</v>
      </c>
      <c r="G24" s="17" t="s">
        <v>87</v>
      </c>
      <c r="H24" s="40">
        <v>292</v>
      </c>
      <c r="I24" s="41">
        <f t="shared" si="3"/>
        <v>14892</v>
      </c>
      <c r="J24" s="42">
        <v>75</v>
      </c>
      <c r="K24" s="41">
        <f t="shared" si="4"/>
        <v>3825</v>
      </c>
      <c r="L24" s="40">
        <f t="shared" si="5"/>
        <v>18717</v>
      </c>
      <c r="M24" s="18"/>
    </row>
    <row r="25" spans="1:13" s="90" customFormat="1" ht="18.75" customHeight="1" x14ac:dyDescent="0.3">
      <c r="A25" s="16"/>
      <c r="B25" s="98">
        <v>2.9</v>
      </c>
      <c r="C25" s="221" t="s">
        <v>98</v>
      </c>
      <c r="D25" s="221"/>
      <c r="E25" s="222"/>
      <c r="F25" s="19">
        <v>12</v>
      </c>
      <c r="G25" s="17" t="s">
        <v>88</v>
      </c>
      <c r="H25" s="40">
        <v>1875</v>
      </c>
      <c r="I25" s="41">
        <f t="shared" si="3"/>
        <v>22500</v>
      </c>
      <c r="J25" s="42">
        <v>150</v>
      </c>
      <c r="K25" s="41">
        <f t="shared" si="4"/>
        <v>1800</v>
      </c>
      <c r="L25" s="40">
        <f t="shared" si="5"/>
        <v>24300</v>
      </c>
      <c r="M25" s="18"/>
    </row>
    <row r="26" spans="1:13" s="90" customFormat="1" ht="18.75" customHeight="1" x14ac:dyDescent="0.3">
      <c r="A26" s="16"/>
      <c r="B26" s="179">
        <v>2.1</v>
      </c>
      <c r="C26" s="218" t="s">
        <v>99</v>
      </c>
      <c r="D26" s="218"/>
      <c r="E26" s="219"/>
      <c r="F26" s="19">
        <v>12</v>
      </c>
      <c r="G26" s="17" t="s">
        <v>103</v>
      </c>
      <c r="H26" s="40">
        <v>145</v>
      </c>
      <c r="I26" s="41">
        <f t="shared" si="3"/>
        <v>1740</v>
      </c>
      <c r="J26" s="42">
        <v>80</v>
      </c>
      <c r="K26" s="41">
        <f t="shared" si="4"/>
        <v>960</v>
      </c>
      <c r="L26" s="40">
        <f t="shared" si="5"/>
        <v>2700</v>
      </c>
      <c r="M26" s="18"/>
    </row>
    <row r="27" spans="1:13" s="90" customFormat="1" ht="18.75" customHeight="1" x14ac:dyDescent="0.3">
      <c r="A27" s="16"/>
      <c r="B27" s="179">
        <v>2.11</v>
      </c>
      <c r="C27" s="218" t="s">
        <v>100</v>
      </c>
      <c r="D27" s="218"/>
      <c r="E27" s="219"/>
      <c r="F27" s="19">
        <v>8</v>
      </c>
      <c r="G27" s="17" t="s">
        <v>103</v>
      </c>
      <c r="H27" s="40">
        <v>130</v>
      </c>
      <c r="I27" s="41">
        <f t="shared" si="3"/>
        <v>1040</v>
      </c>
      <c r="J27" s="42">
        <v>90</v>
      </c>
      <c r="K27" s="41">
        <f t="shared" si="4"/>
        <v>720</v>
      </c>
      <c r="L27" s="40">
        <f t="shared" si="5"/>
        <v>1760</v>
      </c>
      <c r="M27" s="18"/>
    </row>
    <row r="28" spans="1:13" s="90" customFormat="1" ht="18.75" customHeight="1" x14ac:dyDescent="0.3">
      <c r="A28" s="16"/>
      <c r="B28" s="179">
        <v>2.12</v>
      </c>
      <c r="C28" s="218" t="s">
        <v>101</v>
      </c>
      <c r="D28" s="218"/>
      <c r="E28" s="219"/>
      <c r="F28" s="19">
        <v>6</v>
      </c>
      <c r="G28" s="17" t="s">
        <v>103</v>
      </c>
      <c r="H28" s="40">
        <v>52</v>
      </c>
      <c r="I28" s="41">
        <f t="shared" si="3"/>
        <v>312</v>
      </c>
      <c r="J28" s="42">
        <v>80</v>
      </c>
      <c r="K28" s="41">
        <f t="shared" si="4"/>
        <v>480</v>
      </c>
      <c r="L28" s="40">
        <f t="shared" si="5"/>
        <v>792</v>
      </c>
      <c r="M28" s="18"/>
    </row>
    <row r="29" spans="1:13" s="90" customFormat="1" ht="18.75" customHeight="1" x14ac:dyDescent="0.3">
      <c r="A29" s="16"/>
      <c r="B29" s="223"/>
      <c r="C29" s="224"/>
      <c r="D29" s="224"/>
      <c r="E29" s="225"/>
      <c r="F29" s="19"/>
      <c r="G29" s="17"/>
      <c r="H29" s="40"/>
      <c r="I29" s="41"/>
      <c r="J29" s="42"/>
      <c r="K29" s="41"/>
      <c r="L29" s="40"/>
      <c r="M29" s="18"/>
    </row>
    <row r="30" spans="1:13" s="90" customFormat="1" ht="18.75" customHeight="1" x14ac:dyDescent="0.3">
      <c r="A30" s="184"/>
      <c r="B30" s="185"/>
      <c r="C30" s="185"/>
      <c r="D30" s="185"/>
      <c r="E30" s="185"/>
      <c r="F30" s="186"/>
      <c r="G30" s="184"/>
      <c r="H30" s="187"/>
      <c r="I30" s="188"/>
      <c r="J30" s="188"/>
      <c r="K30" s="188"/>
      <c r="L30" s="187"/>
      <c r="M30" s="189"/>
    </row>
    <row r="31" spans="1:13" ht="21" x14ac:dyDescent="0.35">
      <c r="A31" s="209" t="s">
        <v>25</v>
      </c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</row>
    <row r="32" spans="1:13" ht="18.75" customHeight="1" x14ac:dyDescent="0.3">
      <c r="A32" s="210" t="str">
        <f>A2</f>
        <v>งานปรับปรุง/ซ่อมแซม</v>
      </c>
      <c r="B32" s="210"/>
      <c r="C32" s="210"/>
      <c r="D32" s="210"/>
      <c r="E32" s="200" t="str">
        <f>E2</f>
        <v>อาคาร.........................................</v>
      </c>
      <c r="F32" s="200"/>
      <c r="G32" s="200"/>
      <c r="H32" s="200"/>
      <c r="I32" s="200"/>
      <c r="J32" s="200"/>
      <c r="K32" s="200"/>
      <c r="L32" s="200"/>
      <c r="M32" s="200"/>
    </row>
    <row r="33" spans="1:13" ht="18.75" customHeight="1" x14ac:dyDescent="0.3">
      <c r="A33" s="96" t="str">
        <f>A3</f>
        <v>สถานที่</v>
      </c>
      <c r="B33" s="200" t="str">
        <f>B3</f>
        <v>โรงเรียน .................................................</v>
      </c>
      <c r="C33" s="200"/>
      <c r="D33" s="200"/>
      <c r="E33" s="200"/>
      <c r="F33" s="200"/>
      <c r="G33" s="200"/>
      <c r="H33" s="200"/>
      <c r="I33" s="56" t="str">
        <f>I3</f>
        <v>สพป./สพม.</v>
      </c>
      <c r="J33" s="200" t="str">
        <f>J3</f>
        <v>...................................</v>
      </c>
      <c r="K33" s="200"/>
      <c r="L33" s="200"/>
      <c r="M33" s="200"/>
    </row>
    <row r="34" spans="1:13" ht="5.0999999999999996" customHeight="1" thickBot="1" x14ac:dyDescent="0.35">
      <c r="A34" s="210"/>
      <c r="B34" s="210"/>
      <c r="C34" s="210"/>
      <c r="D34" s="200"/>
      <c r="E34" s="200"/>
      <c r="F34" s="200"/>
      <c r="G34" s="200"/>
      <c r="H34" s="200"/>
      <c r="I34" s="196"/>
      <c r="J34" s="196"/>
      <c r="K34" s="217"/>
      <c r="L34" s="217"/>
      <c r="M34" s="217"/>
    </row>
    <row r="35" spans="1:13" ht="18.75" customHeight="1" thickTop="1" x14ac:dyDescent="0.3">
      <c r="A35" s="201" t="s">
        <v>2</v>
      </c>
      <c r="B35" s="203" t="s">
        <v>3</v>
      </c>
      <c r="C35" s="204"/>
      <c r="D35" s="204"/>
      <c r="E35" s="204"/>
      <c r="F35" s="213" t="s">
        <v>10</v>
      </c>
      <c r="G35" s="215" t="s">
        <v>16</v>
      </c>
      <c r="H35" s="211" t="s">
        <v>20</v>
      </c>
      <c r="I35" s="212"/>
      <c r="J35" s="211" t="s">
        <v>17</v>
      </c>
      <c r="K35" s="212"/>
      <c r="L35" s="207" t="s">
        <v>19</v>
      </c>
      <c r="M35" s="201" t="s">
        <v>4</v>
      </c>
    </row>
    <row r="36" spans="1:13" ht="18.75" customHeight="1" thickBot="1" x14ac:dyDescent="0.35">
      <c r="A36" s="202"/>
      <c r="B36" s="205"/>
      <c r="C36" s="206"/>
      <c r="D36" s="206"/>
      <c r="E36" s="206"/>
      <c r="F36" s="214"/>
      <c r="G36" s="216"/>
      <c r="H36" s="55" t="s">
        <v>26</v>
      </c>
      <c r="I36" s="55" t="s">
        <v>18</v>
      </c>
      <c r="J36" s="55" t="s">
        <v>26</v>
      </c>
      <c r="K36" s="55" t="s">
        <v>18</v>
      </c>
      <c r="L36" s="208"/>
      <c r="M36" s="202"/>
    </row>
    <row r="37" spans="1:13" s="90" customFormat="1" ht="18.75" customHeight="1" thickTop="1" x14ac:dyDescent="0.3">
      <c r="A37" s="99">
        <v>3</v>
      </c>
      <c r="B37" s="197" t="s">
        <v>104</v>
      </c>
      <c r="C37" s="198"/>
      <c r="D37" s="198"/>
      <c r="E37" s="199"/>
      <c r="F37" s="19"/>
      <c r="G37" s="17"/>
      <c r="H37" s="40"/>
      <c r="I37" s="41"/>
      <c r="J37" s="42"/>
      <c r="K37" s="41"/>
      <c r="L37" s="40"/>
      <c r="M37" s="18"/>
    </row>
    <row r="38" spans="1:13" s="90" customFormat="1" ht="18.75" customHeight="1" x14ac:dyDescent="0.3">
      <c r="A38" s="16"/>
      <c r="B38" s="98">
        <v>3.1</v>
      </c>
      <c r="C38" s="218" t="s">
        <v>105</v>
      </c>
      <c r="D38" s="218"/>
      <c r="E38" s="219"/>
      <c r="F38" s="19">
        <v>628</v>
      </c>
      <c r="G38" s="17" t="s">
        <v>87</v>
      </c>
      <c r="H38" s="40">
        <v>0</v>
      </c>
      <c r="I38" s="41">
        <f>SUM(H38)*$F38</f>
        <v>0</v>
      </c>
      <c r="J38" s="42">
        <v>10</v>
      </c>
      <c r="K38" s="41">
        <f>SUM(J38)*$F38</f>
        <v>6280</v>
      </c>
      <c r="L38" s="40">
        <f>SUM(,I38,K38)</f>
        <v>6280</v>
      </c>
      <c r="M38" s="18"/>
    </row>
    <row r="39" spans="1:13" s="90" customFormat="1" ht="18.75" customHeight="1" x14ac:dyDescent="0.3">
      <c r="A39" s="16"/>
      <c r="B39" s="98">
        <v>3.2</v>
      </c>
      <c r="C39" s="218" t="s">
        <v>106</v>
      </c>
      <c r="D39" s="218"/>
      <c r="E39" s="219"/>
      <c r="F39" s="19">
        <v>258</v>
      </c>
      <c r="G39" s="17" t="s">
        <v>87</v>
      </c>
      <c r="H39" s="40">
        <v>60</v>
      </c>
      <c r="I39" s="41">
        <f>SUM(H39)*$F39</f>
        <v>15480</v>
      </c>
      <c r="J39" s="42">
        <v>38</v>
      </c>
      <c r="K39" s="41">
        <f>SUM(J39)*$F39</f>
        <v>9804</v>
      </c>
      <c r="L39" s="40">
        <f>SUM(,I39,K39)</f>
        <v>25284</v>
      </c>
      <c r="M39" s="18"/>
    </row>
    <row r="40" spans="1:13" s="90" customFormat="1" ht="18.75" customHeight="1" x14ac:dyDescent="0.3">
      <c r="A40" s="16"/>
      <c r="B40" s="98">
        <v>3.3</v>
      </c>
      <c r="C40" s="218" t="s">
        <v>107</v>
      </c>
      <c r="D40" s="218"/>
      <c r="E40" s="219"/>
      <c r="F40" s="19">
        <v>370</v>
      </c>
      <c r="G40" s="17" t="s">
        <v>87</v>
      </c>
      <c r="H40" s="40">
        <v>50</v>
      </c>
      <c r="I40" s="41">
        <f>SUM(H40)*$F40</f>
        <v>18500</v>
      </c>
      <c r="J40" s="42">
        <v>30</v>
      </c>
      <c r="K40" s="41">
        <f>SUM(J40)*$F40</f>
        <v>11100</v>
      </c>
      <c r="L40" s="40">
        <f>SUM(,I40,K40)</f>
        <v>29600</v>
      </c>
      <c r="M40" s="18"/>
    </row>
    <row r="41" spans="1:13" s="90" customFormat="1" ht="18.75" customHeight="1" x14ac:dyDescent="0.3">
      <c r="A41" s="16"/>
      <c r="B41" s="98"/>
      <c r="C41" s="218"/>
      <c r="D41" s="218"/>
      <c r="E41" s="219"/>
      <c r="F41" s="19"/>
      <c r="G41" s="17"/>
      <c r="H41" s="40"/>
      <c r="I41" s="41"/>
      <c r="J41" s="42"/>
      <c r="K41" s="41"/>
      <c r="L41" s="40"/>
      <c r="M41" s="18"/>
    </row>
    <row r="42" spans="1:13" s="90" customFormat="1" ht="18.75" customHeight="1" thickBot="1" x14ac:dyDescent="0.35">
      <c r="A42" s="16"/>
      <c r="B42" s="98"/>
      <c r="C42" s="218"/>
      <c r="D42" s="218"/>
      <c r="E42" s="219"/>
      <c r="F42" s="19"/>
      <c r="G42" s="17"/>
      <c r="H42" s="40"/>
      <c r="I42" s="41"/>
      <c r="J42" s="42"/>
      <c r="K42" s="41"/>
      <c r="L42" s="40"/>
      <c r="M42" s="18"/>
    </row>
    <row r="43" spans="1:13" ht="18.75" customHeight="1" thickTop="1" thickBot="1" x14ac:dyDescent="0.35">
      <c r="A43" s="193" t="s">
        <v>66</v>
      </c>
      <c r="B43" s="194"/>
      <c r="C43" s="194"/>
      <c r="D43" s="194"/>
      <c r="E43" s="194"/>
      <c r="F43" s="194"/>
      <c r="G43" s="195"/>
      <c r="H43" s="91"/>
      <c r="I43" s="92">
        <f>SUM(I9:I42)</f>
        <v>242925</v>
      </c>
      <c r="J43" s="92"/>
      <c r="K43" s="92">
        <f>SUM(K9:K42)</f>
        <v>146043</v>
      </c>
      <c r="L43" s="92">
        <f>SUM(L9:L42)</f>
        <v>388968</v>
      </c>
      <c r="M43" s="93"/>
    </row>
    <row r="44" spans="1:13" ht="19.5" thickTop="1" x14ac:dyDescent="0.3"/>
    <row r="45" spans="1:13" x14ac:dyDescent="0.3">
      <c r="A45" s="32"/>
      <c r="B45" s="33"/>
      <c r="C45" s="33"/>
      <c r="D45" s="62"/>
      <c r="E45" s="33"/>
      <c r="F45" s="15"/>
      <c r="G45" s="14"/>
      <c r="H45" s="43"/>
      <c r="I45" s="43"/>
      <c r="J45" s="44"/>
    </row>
    <row r="46" spans="1:13" x14ac:dyDescent="0.3">
      <c r="A46" s="32"/>
      <c r="B46" s="34"/>
      <c r="C46" s="35"/>
      <c r="D46" s="62"/>
      <c r="E46" s="34"/>
      <c r="F46" s="15"/>
      <c r="G46" s="14"/>
      <c r="H46" s="43"/>
      <c r="I46" s="43"/>
      <c r="J46" s="44"/>
    </row>
    <row r="47" spans="1:13" x14ac:dyDescent="0.3">
      <c r="A47" s="32"/>
      <c r="B47" s="36"/>
      <c r="C47" s="37"/>
      <c r="D47" s="62"/>
      <c r="E47" s="37"/>
      <c r="F47" s="15"/>
      <c r="G47" s="14"/>
      <c r="H47" s="43"/>
      <c r="I47" s="43"/>
      <c r="J47" s="44"/>
    </row>
    <row r="48" spans="1:13" x14ac:dyDescent="0.3">
      <c r="A48" s="32"/>
      <c r="B48" s="32"/>
      <c r="C48" s="14"/>
      <c r="D48" s="14"/>
      <c r="E48" s="14"/>
      <c r="F48" s="15"/>
      <c r="G48" s="14"/>
      <c r="H48" s="43"/>
      <c r="I48" s="43"/>
      <c r="J48" s="44"/>
    </row>
    <row r="49" spans="1:10" x14ac:dyDescent="0.3">
      <c r="A49" s="32"/>
      <c r="B49" s="32"/>
      <c r="C49" s="14"/>
      <c r="D49" s="14"/>
      <c r="E49" s="14"/>
      <c r="F49" s="15"/>
      <c r="G49" s="14"/>
      <c r="H49" s="43"/>
      <c r="I49" s="43"/>
      <c r="J49" s="44"/>
    </row>
  </sheetData>
  <mergeCells count="67">
    <mergeCell ref="B8:E8"/>
    <mergeCell ref="C15:E15"/>
    <mergeCell ref="A31:M31"/>
    <mergeCell ref="C41:E41"/>
    <mergeCell ref="A34:C34"/>
    <mergeCell ref="A35:A36"/>
    <mergeCell ref="B35:E36"/>
    <mergeCell ref="D34:H34"/>
    <mergeCell ref="B33:H33"/>
    <mergeCell ref="M35:M36"/>
    <mergeCell ref="F35:F36"/>
    <mergeCell ref="G35:G36"/>
    <mergeCell ref="H35:I35"/>
    <mergeCell ref="J35:K35"/>
    <mergeCell ref="I34:J34"/>
    <mergeCell ref="K34:M34"/>
    <mergeCell ref="C26:E26"/>
    <mergeCell ref="C42:E42"/>
    <mergeCell ref="B37:E37"/>
    <mergeCell ref="C38:E38"/>
    <mergeCell ref="C39:E39"/>
    <mergeCell ref="C40:E40"/>
    <mergeCell ref="L35:L36"/>
    <mergeCell ref="B29:E29"/>
    <mergeCell ref="E32:M32"/>
    <mergeCell ref="A32:D32"/>
    <mergeCell ref="C28:E28"/>
    <mergeCell ref="C18:E18"/>
    <mergeCell ref="C19:E19"/>
    <mergeCell ref="C22:E22"/>
    <mergeCell ref="C27:E27"/>
    <mergeCell ref="C21:E21"/>
    <mergeCell ref="C23:E23"/>
    <mergeCell ref="C20:E20"/>
    <mergeCell ref="C24:E24"/>
    <mergeCell ref="C25:E25"/>
    <mergeCell ref="A1:M1"/>
    <mergeCell ref="A2:D2"/>
    <mergeCell ref="J6:K6"/>
    <mergeCell ref="H6:I6"/>
    <mergeCell ref="A4:C4"/>
    <mergeCell ref="F6:F7"/>
    <mergeCell ref="G6:G7"/>
    <mergeCell ref="D5:H5"/>
    <mergeCell ref="J3:M3"/>
    <mergeCell ref="K4:M4"/>
    <mergeCell ref="E2:M2"/>
    <mergeCell ref="D4:H4"/>
    <mergeCell ref="K5:M5"/>
    <mergeCell ref="B3:H3"/>
    <mergeCell ref="A5:C5"/>
    <mergeCell ref="A43:G43"/>
    <mergeCell ref="I4:J4"/>
    <mergeCell ref="I5:J5"/>
    <mergeCell ref="B9:E9"/>
    <mergeCell ref="B16:E16"/>
    <mergeCell ref="J33:M33"/>
    <mergeCell ref="A6:A7"/>
    <mergeCell ref="B6:E7"/>
    <mergeCell ref="M6:M7"/>
    <mergeCell ref="L6:L7"/>
    <mergeCell ref="C14:E14"/>
    <mergeCell ref="C10:E10"/>
    <mergeCell ref="C11:E11"/>
    <mergeCell ref="C12:E12"/>
    <mergeCell ref="C13:E13"/>
    <mergeCell ref="C17:E17"/>
  </mergeCells>
  <phoneticPr fontId="3" type="noConversion"/>
  <printOptions horizontalCentered="1"/>
  <pageMargins left="0.39370078740157483" right="0.39370078740157483" top="0.39370078740157483" bottom="0.59055118110236227" header="0.19685039370078741" footer="0.19685039370078741"/>
  <pageSetup paperSize="9" orientation="landscape" horizontalDpi="300" verticalDpi="300" r:id="rId1"/>
  <headerFooter alignWithMargins="0">
    <oddHeader>&amp;C&amp;18&amp;F&amp;R&amp;"TH SarabunPSK,ธรรมดา"&amp;14
แบบ &amp;A</oddHeader>
    <oddFooter>&amp;R&amp;"TH SarabunPSK,ธรรมดา"&amp;14ลงชื่อ..........................................................................ผู้ประมาณราคา   แผ่นที่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3"/>
  <sheetViews>
    <sheetView view="pageBreakPreview" topLeftCell="A20" zoomScaleNormal="100" zoomScaleSheetLayoutView="100" workbookViewId="0">
      <selection sqref="A1:N33"/>
    </sheetView>
  </sheetViews>
  <sheetFormatPr defaultRowHeight="21" x14ac:dyDescent="0.35"/>
  <cols>
    <col min="1" max="1" width="6.5703125" style="1" customWidth="1"/>
    <col min="2" max="2" width="4.42578125" style="1" customWidth="1"/>
    <col min="3" max="3" width="3" style="1" customWidth="1"/>
    <col min="4" max="4" width="3.5703125" style="1" customWidth="1"/>
    <col min="5" max="5" width="4" style="1" customWidth="1"/>
    <col min="6" max="6" width="1.28515625" style="1" customWidth="1"/>
    <col min="7" max="7" width="3.140625" style="1" customWidth="1"/>
    <col min="8" max="8" width="10.140625" style="1" customWidth="1"/>
    <col min="9" max="9" width="5.28515625" style="1" customWidth="1"/>
    <col min="10" max="10" width="4.7109375" style="1" customWidth="1"/>
    <col min="11" max="11" width="15.7109375" style="1" customWidth="1"/>
    <col min="12" max="12" width="10.42578125" style="1" customWidth="1"/>
    <col min="13" max="13" width="16.7109375" style="4" customWidth="1"/>
    <col min="14" max="14" width="10.5703125" style="1" customWidth="1"/>
    <col min="15" max="16384" width="9.140625" style="1"/>
  </cols>
  <sheetData>
    <row r="1" spans="1:15" x14ac:dyDescent="0.35">
      <c r="A1" s="268" t="s">
        <v>72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70" t="s">
        <v>30</v>
      </c>
    </row>
    <row r="2" spans="1:15" x14ac:dyDescent="0.35">
      <c r="A2" s="52" t="s">
        <v>9</v>
      </c>
      <c r="B2" s="280" t="str">
        <f>'ปร.4(ก)'!A2</f>
        <v>งานปรับปรุง/ซ่อมแซม</v>
      </c>
      <c r="C2" s="280"/>
      <c r="D2" s="280"/>
      <c r="E2" s="280"/>
      <c r="F2" s="280"/>
      <c r="G2" s="280"/>
      <c r="H2" s="279" t="str">
        <f>'ปร.4(ก)'!E2</f>
        <v>อาคาร.........................................</v>
      </c>
      <c r="I2" s="279"/>
      <c r="J2" s="279"/>
      <c r="K2" s="279"/>
      <c r="L2" s="279"/>
      <c r="M2" s="279"/>
      <c r="N2" s="279"/>
    </row>
    <row r="3" spans="1:15" x14ac:dyDescent="0.35">
      <c r="A3" s="20" t="s">
        <v>9</v>
      </c>
      <c r="B3" s="277" t="s">
        <v>67</v>
      </c>
      <c r="C3" s="277"/>
      <c r="D3" s="278" t="str">
        <f>'ปร.4(ก)'!B3</f>
        <v>โรงเรียน .................................................</v>
      </c>
      <c r="E3" s="278"/>
      <c r="F3" s="278"/>
      <c r="G3" s="278"/>
      <c r="H3" s="278"/>
      <c r="I3" s="278"/>
      <c r="J3" s="278"/>
      <c r="K3" s="278"/>
      <c r="L3" s="192" t="s">
        <v>123</v>
      </c>
      <c r="M3" s="261" t="str">
        <f>'ปร.4(ก)'!J3</f>
        <v>...................................</v>
      </c>
      <c r="N3" s="261"/>
    </row>
    <row r="4" spans="1:15" x14ac:dyDescent="0.35">
      <c r="A4" s="20" t="s">
        <v>9</v>
      </c>
      <c r="B4" s="277" t="s">
        <v>0</v>
      </c>
      <c r="C4" s="277"/>
      <c r="D4" s="277"/>
      <c r="E4" s="250" t="s">
        <v>125</v>
      </c>
      <c r="F4" s="250"/>
      <c r="G4" s="250"/>
      <c r="H4" s="250"/>
      <c r="I4" s="250"/>
      <c r="J4" s="250"/>
      <c r="K4" s="250"/>
      <c r="L4" s="250"/>
      <c r="M4" s="250"/>
      <c r="N4" s="250"/>
    </row>
    <row r="5" spans="1:15" x14ac:dyDescent="0.35">
      <c r="A5" s="20" t="s">
        <v>9</v>
      </c>
      <c r="B5" s="250" t="s">
        <v>71</v>
      </c>
      <c r="C5" s="250"/>
      <c r="D5" s="250"/>
      <c r="E5" s="250"/>
      <c r="F5" s="250"/>
      <c r="G5" s="250"/>
      <c r="H5" s="97" t="s">
        <v>10</v>
      </c>
      <c r="I5" s="31">
        <v>2</v>
      </c>
      <c r="J5" s="95" t="s">
        <v>11</v>
      </c>
      <c r="K5" s="263" t="s">
        <v>1</v>
      </c>
      <c r="L5" s="263"/>
      <c r="M5" s="262" t="str">
        <f>'ปร.4(ก)'!K4</f>
        <v>...................................</v>
      </c>
      <c r="N5" s="262"/>
      <c r="O5" s="94"/>
    </row>
    <row r="6" spans="1:15" ht="5.0999999999999996" customHeight="1" thickBot="1" x14ac:dyDescent="0.4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5" ht="21.75" customHeight="1" thickTop="1" x14ac:dyDescent="0.35">
      <c r="A7" s="269" t="s">
        <v>2</v>
      </c>
      <c r="B7" s="271" t="s">
        <v>3</v>
      </c>
      <c r="C7" s="272"/>
      <c r="D7" s="272"/>
      <c r="E7" s="272"/>
      <c r="F7" s="272"/>
      <c r="G7" s="272"/>
      <c r="H7" s="272"/>
      <c r="I7" s="272"/>
      <c r="J7" s="273"/>
      <c r="K7" s="9" t="s">
        <v>23</v>
      </c>
      <c r="L7" s="233" t="s">
        <v>27</v>
      </c>
      <c r="M7" s="2" t="s">
        <v>21</v>
      </c>
      <c r="N7" s="269" t="s">
        <v>4</v>
      </c>
    </row>
    <row r="8" spans="1:15" ht="21.75" thickBot="1" x14ac:dyDescent="0.4">
      <c r="A8" s="270"/>
      <c r="B8" s="274"/>
      <c r="C8" s="275"/>
      <c r="D8" s="275"/>
      <c r="E8" s="275"/>
      <c r="F8" s="275"/>
      <c r="G8" s="275"/>
      <c r="H8" s="275"/>
      <c r="I8" s="275"/>
      <c r="J8" s="276"/>
      <c r="K8" s="3" t="s">
        <v>22</v>
      </c>
      <c r="L8" s="234"/>
      <c r="M8" s="3" t="s">
        <v>22</v>
      </c>
      <c r="N8" s="270"/>
    </row>
    <row r="9" spans="1:15" ht="21.75" thickTop="1" x14ac:dyDescent="0.35">
      <c r="A9" s="39">
        <v>1</v>
      </c>
      <c r="B9" s="236" t="s">
        <v>74</v>
      </c>
      <c r="C9" s="237"/>
      <c r="D9" s="237"/>
      <c r="E9" s="237"/>
      <c r="F9" s="237"/>
      <c r="G9" s="237"/>
      <c r="H9" s="237"/>
      <c r="I9" s="237"/>
      <c r="J9" s="238"/>
      <c r="K9" s="59">
        <f>'ปร.4(ก)'!L43</f>
        <v>388968</v>
      </c>
      <c r="L9" s="61">
        <f>+'Factor F'!G27</f>
        <v>1.3073999999999999</v>
      </c>
      <c r="M9" s="59">
        <f>K9*L9</f>
        <v>508536.76319999999</v>
      </c>
      <c r="N9" s="21"/>
    </row>
    <row r="10" spans="1:15" x14ac:dyDescent="0.35">
      <c r="A10" s="25"/>
      <c r="B10" s="249"/>
      <c r="C10" s="250"/>
      <c r="D10" s="250"/>
      <c r="E10" s="250"/>
      <c r="F10" s="250"/>
      <c r="G10" s="250"/>
      <c r="H10" s="250"/>
      <c r="I10" s="250"/>
      <c r="J10" s="251"/>
      <c r="K10" s="23"/>
      <c r="L10" s="24"/>
      <c r="M10" s="23"/>
      <c r="N10" s="22"/>
    </row>
    <row r="11" spans="1:15" x14ac:dyDescent="0.35">
      <c r="A11" s="25"/>
      <c r="B11" s="246"/>
      <c r="C11" s="247"/>
      <c r="D11" s="247"/>
      <c r="E11" s="247"/>
      <c r="F11" s="247"/>
      <c r="G11" s="247"/>
      <c r="H11" s="247"/>
      <c r="I11" s="247"/>
      <c r="J11" s="248"/>
      <c r="K11" s="53"/>
      <c r="L11" s="24"/>
      <c r="M11" s="23"/>
      <c r="N11" s="22"/>
    </row>
    <row r="12" spans="1:15" ht="18.75" customHeight="1" x14ac:dyDescent="0.35">
      <c r="A12" s="25"/>
      <c r="B12" s="239" t="s">
        <v>5</v>
      </c>
      <c r="C12" s="240"/>
      <c r="D12" s="240"/>
      <c r="E12" s="240"/>
      <c r="F12" s="240"/>
      <c r="G12" s="240"/>
      <c r="H12" s="240"/>
      <c r="I12" s="240"/>
      <c r="J12" s="241"/>
      <c r="K12" s="24"/>
      <c r="L12" s="24"/>
      <c r="M12" s="54"/>
      <c r="N12" s="22"/>
    </row>
    <row r="13" spans="1:15" s="10" customFormat="1" ht="18.75" x14ac:dyDescent="0.3">
      <c r="A13" s="26"/>
      <c r="B13" s="264" t="s">
        <v>12</v>
      </c>
      <c r="C13" s="265"/>
      <c r="D13" s="265"/>
      <c r="E13" s="265"/>
      <c r="F13" s="265"/>
      <c r="G13" s="265"/>
      <c r="H13" s="265"/>
      <c r="I13" s="266">
        <v>0</v>
      </c>
      <c r="J13" s="267"/>
      <c r="K13" s="27"/>
      <c r="L13" s="27"/>
      <c r="M13" s="28"/>
      <c r="N13" s="29"/>
    </row>
    <row r="14" spans="1:15" s="10" customFormat="1" ht="18.75" x14ac:dyDescent="0.3">
      <c r="A14" s="29"/>
      <c r="B14" s="242" t="s">
        <v>13</v>
      </c>
      <c r="C14" s="243"/>
      <c r="D14" s="243"/>
      <c r="E14" s="243"/>
      <c r="F14" s="243"/>
      <c r="G14" s="243"/>
      <c r="H14" s="243"/>
      <c r="I14" s="257">
        <v>0</v>
      </c>
      <c r="J14" s="258"/>
      <c r="K14" s="27"/>
      <c r="L14" s="27"/>
      <c r="M14" s="28"/>
      <c r="N14" s="29"/>
    </row>
    <row r="15" spans="1:15" s="10" customFormat="1" ht="18.75" x14ac:dyDescent="0.3">
      <c r="A15" s="29"/>
      <c r="B15" s="242" t="s">
        <v>14</v>
      </c>
      <c r="C15" s="243"/>
      <c r="D15" s="243"/>
      <c r="E15" s="243"/>
      <c r="F15" s="243"/>
      <c r="G15" s="243"/>
      <c r="H15" s="243"/>
      <c r="I15" s="257">
        <v>0.06</v>
      </c>
      <c r="J15" s="258"/>
      <c r="K15" s="27"/>
      <c r="L15" s="27"/>
      <c r="M15" s="28"/>
      <c r="N15" s="29"/>
    </row>
    <row r="16" spans="1:15" s="10" customFormat="1" ht="19.5" thickBot="1" x14ac:dyDescent="0.35">
      <c r="A16" s="49"/>
      <c r="B16" s="244" t="s">
        <v>15</v>
      </c>
      <c r="C16" s="245"/>
      <c r="D16" s="245"/>
      <c r="E16" s="245"/>
      <c r="F16" s="245"/>
      <c r="G16" s="245"/>
      <c r="H16" s="245"/>
      <c r="I16" s="259">
        <v>7.0000000000000007E-2</v>
      </c>
      <c r="J16" s="260"/>
      <c r="K16" s="50"/>
      <c r="L16" s="50"/>
      <c r="M16" s="51"/>
      <c r="N16" s="49"/>
    </row>
    <row r="17" spans="1:15" ht="21.75" thickTop="1" x14ac:dyDescent="0.35">
      <c r="A17" s="252" t="s">
        <v>73</v>
      </c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4"/>
      <c r="M17" s="60">
        <f>SUM(M9:M16)</f>
        <v>508536.76319999999</v>
      </c>
      <c r="N17" s="68"/>
    </row>
    <row r="18" spans="1:15" ht="21.75" thickBot="1" x14ac:dyDescent="0.4">
      <c r="A18" s="255" t="str">
        <f>"("&amp;BAHTTEXT(M18)&amp;")"</f>
        <v>(ห้าแสนแปดพันบาทถ้วน)</v>
      </c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69" t="s">
        <v>28</v>
      </c>
      <c r="M18" s="58">
        <f>ROUNDDOWN(M17,-3)</f>
        <v>508000</v>
      </c>
      <c r="N18" s="67" t="s">
        <v>8</v>
      </c>
    </row>
    <row r="19" spans="1:15" ht="45.75" customHeight="1" thickTop="1" x14ac:dyDescent="0.35">
      <c r="A19" s="6"/>
      <c r="B19" s="227"/>
      <c r="C19" s="227"/>
      <c r="D19" s="227"/>
      <c r="E19" s="227"/>
      <c r="F19" s="227"/>
      <c r="G19" s="227"/>
      <c r="H19" s="235"/>
      <c r="I19" s="235"/>
      <c r="J19" s="235"/>
      <c r="K19" s="235"/>
      <c r="L19" s="227"/>
      <c r="M19" s="227"/>
      <c r="N19" s="227"/>
      <c r="O19" s="6"/>
    </row>
    <row r="20" spans="1:15" s="10" customFormat="1" ht="24.75" customHeight="1" x14ac:dyDescent="0.35">
      <c r="A20" s="6"/>
      <c r="B20" s="226" t="s">
        <v>109</v>
      </c>
      <c r="C20" s="226"/>
      <c r="D20" s="226"/>
      <c r="E20" s="226"/>
      <c r="F20" s="226"/>
      <c r="G20" s="226"/>
      <c r="H20" s="229" t="s">
        <v>24</v>
      </c>
      <c r="I20" s="229"/>
      <c r="J20" s="229"/>
      <c r="K20" s="229"/>
      <c r="L20" s="232"/>
      <c r="M20" s="232"/>
      <c r="N20" s="232"/>
      <c r="O20" s="6"/>
    </row>
    <row r="21" spans="1:15" ht="33" customHeight="1" x14ac:dyDescent="0.35">
      <c r="A21" s="14"/>
      <c r="B21" s="230"/>
      <c r="C21" s="230"/>
      <c r="D21" s="230"/>
      <c r="E21" s="230"/>
      <c r="F21" s="230"/>
      <c r="G21" s="230"/>
      <c r="H21" s="230" t="s">
        <v>108</v>
      </c>
      <c r="I21" s="230"/>
      <c r="J21" s="230"/>
      <c r="K21" s="230"/>
      <c r="L21" s="230"/>
      <c r="M21" s="230"/>
      <c r="N21" s="230"/>
      <c r="O21" s="14"/>
    </row>
    <row r="22" spans="1:15" s="10" customFormat="1" ht="29.25" customHeight="1" x14ac:dyDescent="0.35">
      <c r="A22" s="6"/>
      <c r="B22" s="226" t="s">
        <v>111</v>
      </c>
      <c r="C22" s="226"/>
      <c r="D22" s="226"/>
      <c r="E22" s="226"/>
      <c r="F22" s="226"/>
      <c r="G22" s="226"/>
      <c r="H22" s="229" t="s">
        <v>24</v>
      </c>
      <c r="I22" s="229"/>
      <c r="J22" s="229"/>
      <c r="K22" s="229"/>
      <c r="L22" s="226" t="s">
        <v>112</v>
      </c>
      <c r="M22" s="226"/>
      <c r="N22" s="226"/>
      <c r="O22" s="6"/>
    </row>
    <row r="23" spans="1:15" s="10" customFormat="1" ht="18.75" x14ac:dyDescent="0.3">
      <c r="A23" s="14"/>
      <c r="B23" s="230"/>
      <c r="C23" s="230"/>
      <c r="D23" s="230"/>
      <c r="E23" s="230"/>
      <c r="F23" s="230"/>
      <c r="G23" s="230"/>
      <c r="H23" s="230" t="s">
        <v>108</v>
      </c>
      <c r="I23" s="230"/>
      <c r="J23" s="230"/>
      <c r="K23" s="230"/>
      <c r="L23" s="230"/>
      <c r="M23" s="230"/>
      <c r="N23" s="230"/>
      <c r="O23" s="14"/>
    </row>
    <row r="24" spans="1:15" ht="39.75" customHeight="1" x14ac:dyDescent="0.35">
      <c r="A24" s="6"/>
      <c r="B24" s="226" t="s">
        <v>111</v>
      </c>
      <c r="C24" s="226"/>
      <c r="D24" s="226"/>
      <c r="E24" s="226"/>
      <c r="F24" s="226"/>
      <c r="G24" s="226"/>
      <c r="H24" s="229" t="s">
        <v>24</v>
      </c>
      <c r="I24" s="229"/>
      <c r="J24" s="229"/>
      <c r="K24" s="229"/>
      <c r="L24" s="72" t="s">
        <v>113</v>
      </c>
      <c r="M24" s="72"/>
      <c r="N24" s="6"/>
      <c r="O24" s="6"/>
    </row>
    <row r="25" spans="1:15" s="10" customFormat="1" ht="27.75" customHeight="1" x14ac:dyDescent="0.35">
      <c r="A25" s="182"/>
      <c r="B25" s="230"/>
      <c r="C25" s="230"/>
      <c r="D25" s="230"/>
      <c r="E25" s="230"/>
      <c r="F25" s="230"/>
      <c r="G25" s="230"/>
      <c r="H25" s="230" t="s">
        <v>108</v>
      </c>
      <c r="I25" s="230"/>
      <c r="J25" s="230"/>
      <c r="K25" s="230"/>
      <c r="L25" s="15"/>
      <c r="M25" s="15"/>
      <c r="N25" s="182"/>
      <c r="O25" s="182"/>
    </row>
    <row r="26" spans="1:15" ht="44.25" customHeight="1" x14ac:dyDescent="0.35">
      <c r="A26" s="183"/>
      <c r="B26" s="226" t="s">
        <v>114</v>
      </c>
      <c r="C26" s="226"/>
      <c r="D26" s="226"/>
      <c r="E26" s="226"/>
      <c r="F26" s="226"/>
      <c r="G26" s="226"/>
      <c r="H26" s="229" t="s">
        <v>24</v>
      </c>
      <c r="I26" s="229"/>
      <c r="J26" s="229"/>
      <c r="K26" s="229"/>
      <c r="L26" s="72" t="s">
        <v>115</v>
      </c>
      <c r="M26" s="72"/>
      <c r="N26" s="183"/>
      <c r="O26" s="183"/>
    </row>
    <row r="27" spans="1:15" s="10" customFormat="1" ht="18.75" x14ac:dyDescent="0.3">
      <c r="A27" s="183"/>
      <c r="B27" s="230"/>
      <c r="C27" s="230"/>
      <c r="D27" s="230"/>
      <c r="E27" s="230"/>
      <c r="F27" s="230"/>
      <c r="G27" s="230"/>
      <c r="H27" s="230" t="s">
        <v>108</v>
      </c>
      <c r="I27" s="230"/>
      <c r="J27" s="230"/>
      <c r="K27" s="230"/>
      <c r="L27" s="15"/>
      <c r="M27" s="15"/>
      <c r="N27" s="183"/>
      <c r="O27" s="183"/>
    </row>
    <row r="28" spans="1:15" ht="40.5" customHeight="1" x14ac:dyDescent="0.35">
      <c r="B28" s="231"/>
      <c r="C28" s="231"/>
      <c r="D28" s="231"/>
      <c r="E28" s="231"/>
      <c r="F28" s="231"/>
      <c r="G28" s="231"/>
      <c r="H28" s="229"/>
      <c r="I28" s="232"/>
      <c r="J28" s="232"/>
      <c r="K28" s="232"/>
      <c r="L28" s="5"/>
      <c r="M28" s="5"/>
    </row>
    <row r="29" spans="1:15" s="10" customFormat="1" ht="18.75" x14ac:dyDescent="0.3">
      <c r="B29" s="228"/>
      <c r="C29" s="228"/>
      <c r="D29" s="228"/>
      <c r="E29" s="228"/>
      <c r="F29" s="228"/>
      <c r="G29" s="228"/>
      <c r="H29" s="230"/>
      <c r="I29" s="230"/>
      <c r="J29" s="230"/>
      <c r="K29" s="230"/>
      <c r="L29" s="12"/>
      <c r="M29" s="12"/>
    </row>
    <row r="30" spans="1:15" ht="36.75" customHeight="1" x14ac:dyDescent="0.35">
      <c r="B30" s="231"/>
      <c r="C30" s="231"/>
      <c r="D30" s="231"/>
      <c r="E30" s="231"/>
      <c r="F30" s="231"/>
      <c r="G30" s="231"/>
      <c r="H30" s="229"/>
      <c r="I30" s="232"/>
      <c r="J30" s="232"/>
      <c r="K30" s="232"/>
      <c r="L30" s="5"/>
      <c r="M30" s="5"/>
    </row>
    <row r="31" spans="1:15" s="10" customFormat="1" ht="27.75" customHeight="1" x14ac:dyDescent="0.3">
      <c r="B31" s="228"/>
      <c r="C31" s="228"/>
      <c r="D31" s="228"/>
      <c r="E31" s="228"/>
      <c r="F31" s="228"/>
      <c r="G31" s="228"/>
      <c r="H31" s="230"/>
      <c r="I31" s="230"/>
      <c r="J31" s="230"/>
      <c r="K31" s="230"/>
      <c r="L31" s="13"/>
      <c r="M31" s="12"/>
    </row>
    <row r="32" spans="1:15" s="10" customFormat="1" ht="18.75" x14ac:dyDescent="0.3">
      <c r="B32" s="11"/>
      <c r="C32" s="11"/>
      <c r="D32" s="11"/>
      <c r="E32" s="11"/>
      <c r="F32" s="11"/>
      <c r="G32" s="11"/>
      <c r="H32" s="32"/>
      <c r="I32" s="32"/>
      <c r="J32" s="32"/>
      <c r="K32" s="32"/>
      <c r="L32" s="13"/>
      <c r="M32" s="12"/>
    </row>
    <row r="33" spans="2:13" s="10" customFormat="1" ht="18.75" x14ac:dyDescent="0.3">
      <c r="B33" s="11"/>
      <c r="C33" s="11"/>
      <c r="D33" s="11"/>
      <c r="E33" s="11"/>
      <c r="F33" s="11"/>
      <c r="G33" s="11"/>
      <c r="H33" s="32"/>
      <c r="I33" s="32"/>
      <c r="J33" s="32"/>
      <c r="K33" s="32"/>
      <c r="L33" s="13"/>
      <c r="M33" s="12"/>
    </row>
  </sheetData>
  <mergeCells count="60">
    <mergeCell ref="A1:M1"/>
    <mergeCell ref="A7:A8"/>
    <mergeCell ref="B7:J8"/>
    <mergeCell ref="B3:C3"/>
    <mergeCell ref="D3:K3"/>
    <mergeCell ref="H2:N2"/>
    <mergeCell ref="B5:G5"/>
    <mergeCell ref="B2:G2"/>
    <mergeCell ref="B4:D4"/>
    <mergeCell ref="N7:N8"/>
    <mergeCell ref="I15:J15"/>
    <mergeCell ref="I16:J16"/>
    <mergeCell ref="M3:N3"/>
    <mergeCell ref="E4:N4"/>
    <mergeCell ref="M5:N5"/>
    <mergeCell ref="K5:L5"/>
    <mergeCell ref="I14:J14"/>
    <mergeCell ref="B14:H14"/>
    <mergeCell ref="B13:H13"/>
    <mergeCell ref="I13:J13"/>
    <mergeCell ref="H21:K21"/>
    <mergeCell ref="B21:G21"/>
    <mergeCell ref="L7:L8"/>
    <mergeCell ref="L20:N20"/>
    <mergeCell ref="H20:K20"/>
    <mergeCell ref="H19:K19"/>
    <mergeCell ref="B9:J9"/>
    <mergeCell ref="B12:J12"/>
    <mergeCell ref="B15:H15"/>
    <mergeCell ref="B16:H16"/>
    <mergeCell ref="B11:J11"/>
    <mergeCell ref="B10:J10"/>
    <mergeCell ref="B19:G19"/>
    <mergeCell ref="A17:L17"/>
    <mergeCell ref="A18:K18"/>
    <mergeCell ref="L21:N21"/>
    <mergeCell ref="B28:G28"/>
    <mergeCell ref="B25:G25"/>
    <mergeCell ref="L22:N22"/>
    <mergeCell ref="L23:N23"/>
    <mergeCell ref="H22:K22"/>
    <mergeCell ref="H23:K23"/>
    <mergeCell ref="B23:G23"/>
    <mergeCell ref="B22:G22"/>
    <mergeCell ref="B20:G20"/>
    <mergeCell ref="L19:N19"/>
    <mergeCell ref="B31:G31"/>
    <mergeCell ref="H24:K24"/>
    <mergeCell ref="H31:K31"/>
    <mergeCell ref="H25:K25"/>
    <mergeCell ref="B26:G26"/>
    <mergeCell ref="B30:G30"/>
    <mergeCell ref="B29:G29"/>
    <mergeCell ref="H27:K27"/>
    <mergeCell ref="B24:G24"/>
    <mergeCell ref="H26:K26"/>
    <mergeCell ref="H30:K30"/>
    <mergeCell ref="H29:K29"/>
    <mergeCell ref="H28:K28"/>
    <mergeCell ref="B27:G27"/>
  </mergeCells>
  <phoneticPr fontId="3" type="noConversion"/>
  <pageMargins left="0.47244094488188981" right="0.19685039370078741" top="0.59055118110236227" bottom="0.39370078740157483" header="0.19685039370078741" footer="0.39370078740157483"/>
  <pageSetup paperSize="9" scale="99" orientation="portrait" horizontalDpi="300" verticalDpi="300" r:id="rId1"/>
  <headerFooter alignWithMargins="0">
    <oddHeader>&amp;C&amp;16&amp;F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</sheetPr>
  <dimension ref="A1:K35"/>
  <sheetViews>
    <sheetView view="pageBreakPreview" topLeftCell="A20" zoomScaleNormal="100" zoomScaleSheetLayoutView="100" workbookViewId="0">
      <selection sqref="A1:K33"/>
    </sheetView>
  </sheetViews>
  <sheetFormatPr defaultRowHeight="21" x14ac:dyDescent="0.35"/>
  <cols>
    <col min="1" max="1" width="7.85546875" style="1" customWidth="1"/>
    <col min="2" max="2" width="1.28515625" style="1" customWidth="1"/>
    <col min="3" max="3" width="4.140625" style="1" customWidth="1"/>
    <col min="4" max="4" width="10.28515625" style="1" customWidth="1"/>
    <col min="5" max="5" width="22.7109375" style="1" customWidth="1"/>
    <col min="6" max="6" width="15.5703125" style="1" customWidth="1"/>
    <col min="7" max="7" width="3.28515625" style="1" customWidth="1"/>
    <col min="8" max="8" width="3.85546875" style="4" customWidth="1"/>
    <col min="9" max="9" width="8.42578125" style="4" customWidth="1"/>
    <col min="10" max="10" width="5.85546875" style="4" customWidth="1"/>
    <col min="11" max="11" width="16.85546875" style="1" customWidth="1"/>
    <col min="12" max="16384" width="9.140625" style="1"/>
  </cols>
  <sheetData>
    <row r="1" spans="1:11" ht="22.5" x14ac:dyDescent="0.35">
      <c r="A1" s="288" t="s">
        <v>69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11" x14ac:dyDescent="0.35">
      <c r="A2" s="280" t="str">
        <f>'ปร.4(ก)'!A2:B2</f>
        <v>งานปรับปรุง/ซ่อมแซม</v>
      </c>
      <c r="B2" s="280"/>
      <c r="C2" s="280"/>
      <c r="D2" s="280"/>
      <c r="E2" s="279" t="str">
        <f>'ปร.4(ก)'!E2</f>
        <v>อาคาร.........................................</v>
      </c>
      <c r="F2" s="279"/>
      <c r="G2" s="279"/>
      <c r="H2" s="279"/>
      <c r="I2" s="279"/>
      <c r="J2" s="279"/>
      <c r="K2" s="279"/>
    </row>
    <row r="3" spans="1:11" x14ac:dyDescent="0.35">
      <c r="A3" s="38" t="s">
        <v>67</v>
      </c>
      <c r="B3" s="250" t="str">
        <f>'ปร.4(ก)'!B3</f>
        <v>โรงเรียน .................................................</v>
      </c>
      <c r="C3" s="250"/>
      <c r="D3" s="250"/>
      <c r="E3" s="250"/>
      <c r="F3" s="250"/>
      <c r="G3" s="295" t="s">
        <v>124</v>
      </c>
      <c r="H3" s="295"/>
      <c r="I3" s="295"/>
      <c r="J3" s="295"/>
      <c r="K3" s="295"/>
    </row>
    <row r="4" spans="1:11" x14ac:dyDescent="0.35">
      <c r="A4" s="277" t="s">
        <v>0</v>
      </c>
      <c r="B4" s="277"/>
      <c r="C4" s="250" t="s">
        <v>122</v>
      </c>
      <c r="D4" s="250"/>
      <c r="E4" s="250"/>
      <c r="F4" s="250"/>
      <c r="G4" s="250"/>
      <c r="H4" s="250"/>
      <c r="I4" s="250"/>
      <c r="J4" s="250"/>
      <c r="K4" s="250"/>
    </row>
    <row r="5" spans="1:11" x14ac:dyDescent="0.35">
      <c r="A5" s="250" t="s">
        <v>117</v>
      </c>
      <c r="B5" s="250"/>
      <c r="C5" s="250"/>
      <c r="D5" s="250"/>
      <c r="E5" s="250"/>
      <c r="F5" s="250"/>
      <c r="G5" s="250" t="s">
        <v>10</v>
      </c>
      <c r="H5" s="250"/>
      <c r="I5" s="263">
        <v>5</v>
      </c>
      <c r="J5" s="263"/>
      <c r="K5" s="47" t="s">
        <v>11</v>
      </c>
    </row>
    <row r="6" spans="1:11" x14ac:dyDescent="0.35">
      <c r="A6" s="250" t="s">
        <v>1</v>
      </c>
      <c r="B6" s="250"/>
      <c r="C6" s="250"/>
      <c r="D6" s="250"/>
      <c r="E6" s="57" t="str">
        <f>'ปร.4(ก)'!K4</f>
        <v>...................................</v>
      </c>
      <c r="F6" s="47"/>
      <c r="G6" s="250"/>
      <c r="H6" s="250"/>
      <c r="I6" s="250"/>
      <c r="J6" s="291"/>
      <c r="K6" s="291"/>
    </row>
    <row r="7" spans="1:11" ht="12" customHeight="1" thickBot="1" x14ac:dyDescent="0.4">
      <c r="A7" s="305"/>
      <c r="B7" s="305"/>
      <c r="C7" s="305"/>
      <c r="D7" s="305"/>
      <c r="E7" s="305"/>
      <c r="F7" s="305"/>
      <c r="G7" s="305"/>
      <c r="H7" s="305"/>
      <c r="I7" s="305"/>
      <c r="J7" s="305"/>
      <c r="K7" s="305"/>
    </row>
    <row r="8" spans="1:11" ht="21.75" customHeight="1" thickTop="1" x14ac:dyDescent="0.35">
      <c r="A8" s="289" t="s">
        <v>2</v>
      </c>
      <c r="B8" s="271" t="s">
        <v>3</v>
      </c>
      <c r="C8" s="272"/>
      <c r="D8" s="272"/>
      <c r="E8" s="272"/>
      <c r="F8" s="272"/>
      <c r="G8" s="273"/>
      <c r="H8" s="284" t="s">
        <v>21</v>
      </c>
      <c r="I8" s="285"/>
      <c r="J8" s="286"/>
      <c r="K8" s="289" t="s">
        <v>4</v>
      </c>
    </row>
    <row r="9" spans="1:11" ht="21.75" customHeight="1" thickBot="1" x14ac:dyDescent="0.4">
      <c r="A9" s="290"/>
      <c r="B9" s="274"/>
      <c r="C9" s="275"/>
      <c r="D9" s="275"/>
      <c r="E9" s="275"/>
      <c r="F9" s="275"/>
      <c r="G9" s="276"/>
      <c r="H9" s="292" t="s">
        <v>22</v>
      </c>
      <c r="I9" s="293"/>
      <c r="J9" s="294"/>
      <c r="K9" s="290"/>
    </row>
    <row r="10" spans="1:11" ht="21.75" thickTop="1" x14ac:dyDescent="0.35">
      <c r="A10" s="21"/>
      <c r="B10" s="302" t="s">
        <v>6</v>
      </c>
      <c r="C10" s="303"/>
      <c r="D10" s="303"/>
      <c r="E10" s="303"/>
      <c r="F10" s="303"/>
      <c r="G10" s="304"/>
      <c r="H10" s="307"/>
      <c r="I10" s="308"/>
      <c r="J10" s="309"/>
      <c r="K10" s="21"/>
    </row>
    <row r="11" spans="1:11" x14ac:dyDescent="0.35">
      <c r="A11" s="66">
        <f>A10+1</f>
        <v>1</v>
      </c>
      <c r="B11" s="249" t="s">
        <v>74</v>
      </c>
      <c r="C11" s="250"/>
      <c r="D11" s="250"/>
      <c r="E11" s="250"/>
      <c r="F11" s="250"/>
      <c r="G11" s="251"/>
      <c r="H11" s="281">
        <f>ปร.5!M18</f>
        <v>508000</v>
      </c>
      <c r="I11" s="282"/>
      <c r="J11" s="283"/>
      <c r="K11" s="22"/>
    </row>
    <row r="12" spans="1:11" x14ac:dyDescent="0.35">
      <c r="A12" s="66"/>
      <c r="B12" s="249"/>
      <c r="C12" s="250"/>
      <c r="D12" s="250"/>
      <c r="E12" s="250"/>
      <c r="F12" s="250"/>
      <c r="G12" s="251"/>
      <c r="H12" s="281"/>
      <c r="I12" s="282"/>
      <c r="J12" s="283"/>
      <c r="K12" s="22"/>
    </row>
    <row r="13" spans="1:11" x14ac:dyDescent="0.35">
      <c r="A13" s="66"/>
      <c r="B13" s="249"/>
      <c r="C13" s="250"/>
      <c r="D13" s="250"/>
      <c r="E13" s="250"/>
      <c r="F13" s="250"/>
      <c r="G13" s="251"/>
      <c r="H13" s="281"/>
      <c r="I13" s="282"/>
      <c r="J13" s="283"/>
      <c r="K13" s="22"/>
    </row>
    <row r="14" spans="1:11" x14ac:dyDescent="0.35">
      <c r="A14" s="25"/>
      <c r="B14" s="300"/>
      <c r="C14" s="263"/>
      <c r="D14" s="263"/>
      <c r="E14" s="263"/>
      <c r="F14" s="263"/>
      <c r="G14" s="301"/>
      <c r="H14" s="281"/>
      <c r="I14" s="282"/>
      <c r="J14" s="283"/>
      <c r="K14" s="22"/>
    </row>
    <row r="15" spans="1:11" x14ac:dyDescent="0.35">
      <c r="A15" s="25"/>
      <c r="B15" s="300"/>
      <c r="C15" s="263"/>
      <c r="D15" s="263"/>
      <c r="E15" s="263"/>
      <c r="F15" s="263"/>
      <c r="G15" s="301"/>
      <c r="H15" s="281"/>
      <c r="I15" s="282"/>
      <c r="J15" s="283"/>
      <c r="K15" s="22"/>
    </row>
    <row r="16" spans="1:11" x14ac:dyDescent="0.35">
      <c r="A16" s="25"/>
      <c r="B16" s="300"/>
      <c r="C16" s="263"/>
      <c r="D16" s="263"/>
      <c r="E16" s="263"/>
      <c r="F16" s="263"/>
      <c r="G16" s="301"/>
      <c r="H16" s="281"/>
      <c r="I16" s="282"/>
      <c r="J16" s="283"/>
      <c r="K16" s="22"/>
    </row>
    <row r="17" spans="1:11" x14ac:dyDescent="0.35">
      <c r="A17" s="25"/>
      <c r="B17" s="300"/>
      <c r="C17" s="263"/>
      <c r="D17" s="263"/>
      <c r="E17" s="263"/>
      <c r="F17" s="263"/>
      <c r="G17" s="301"/>
      <c r="H17" s="281"/>
      <c r="I17" s="282"/>
      <c r="J17" s="283"/>
      <c r="K17" s="22"/>
    </row>
    <row r="18" spans="1:11" x14ac:dyDescent="0.35">
      <c r="A18" s="25"/>
      <c r="B18" s="300"/>
      <c r="C18" s="263"/>
      <c r="D18" s="263"/>
      <c r="E18" s="263"/>
      <c r="F18" s="263"/>
      <c r="G18" s="301"/>
      <c r="H18" s="281"/>
      <c r="I18" s="282"/>
      <c r="J18" s="283"/>
      <c r="K18" s="22"/>
    </row>
    <row r="19" spans="1:11" ht="21.75" thickBot="1" x14ac:dyDescent="0.4">
      <c r="A19" s="64"/>
      <c r="B19" s="297"/>
      <c r="C19" s="298"/>
      <c r="D19" s="298"/>
      <c r="E19" s="298"/>
      <c r="F19" s="298"/>
      <c r="G19" s="299"/>
      <c r="H19" s="313"/>
      <c r="I19" s="314"/>
      <c r="J19" s="315"/>
      <c r="K19" s="48"/>
    </row>
    <row r="20" spans="1:11" ht="22.5" thickTop="1" thickBot="1" x14ac:dyDescent="0.4">
      <c r="A20" s="306" t="s">
        <v>6</v>
      </c>
      <c r="B20" s="252" t="s">
        <v>70</v>
      </c>
      <c r="C20" s="253"/>
      <c r="D20" s="253"/>
      <c r="E20" s="253"/>
      <c r="F20" s="253"/>
      <c r="G20" s="254"/>
      <c r="H20" s="310">
        <f>SUM(H11:H19)</f>
        <v>508000</v>
      </c>
      <c r="I20" s="311"/>
      <c r="J20" s="312"/>
      <c r="K20" s="74" t="s">
        <v>8</v>
      </c>
    </row>
    <row r="21" spans="1:11" ht="22.5" thickTop="1" thickBot="1" x14ac:dyDescent="0.4">
      <c r="A21" s="270"/>
      <c r="B21" s="255" t="str">
        <f>"("&amp;BAHTTEXT(H20)&amp;")"</f>
        <v>(ห้าแสนแปดพันบาทถ้วน)</v>
      </c>
      <c r="C21" s="256"/>
      <c r="D21" s="256"/>
      <c r="E21" s="256"/>
      <c r="F21" s="256"/>
      <c r="G21" s="256"/>
      <c r="H21" s="256"/>
      <c r="I21" s="256"/>
      <c r="J21" s="256"/>
      <c r="K21" s="65"/>
    </row>
    <row r="22" spans="1:11" ht="21.75" thickTop="1" x14ac:dyDescent="0.35">
      <c r="A22" s="190"/>
      <c r="B22" s="180"/>
      <c r="C22" s="180"/>
      <c r="D22" s="180"/>
      <c r="E22" s="180"/>
      <c r="F22" s="180"/>
      <c r="G22" s="180"/>
      <c r="H22" s="180"/>
      <c r="I22" s="180"/>
      <c r="J22" s="180"/>
      <c r="K22" s="191"/>
    </row>
    <row r="23" spans="1:11" s="6" customFormat="1" ht="41.25" customHeight="1" x14ac:dyDescent="0.35">
      <c r="A23" s="226" t="s">
        <v>109</v>
      </c>
      <c r="B23" s="226"/>
      <c r="C23" s="226"/>
      <c r="D23" s="226"/>
      <c r="E23" s="229" t="s">
        <v>110</v>
      </c>
      <c r="F23" s="229"/>
      <c r="G23" s="229"/>
      <c r="H23" s="229"/>
      <c r="I23" s="73"/>
      <c r="J23" s="73"/>
    </row>
    <row r="24" spans="1:11" s="30" customFormat="1" ht="24" customHeight="1" x14ac:dyDescent="0.35">
      <c r="A24" s="181"/>
      <c r="B24" s="296"/>
      <c r="C24" s="296"/>
      <c r="D24" s="296"/>
      <c r="E24" s="287" t="s">
        <v>116</v>
      </c>
      <c r="F24" s="287"/>
      <c r="G24" s="287"/>
      <c r="H24" s="287"/>
      <c r="I24" s="72"/>
      <c r="J24" s="72"/>
      <c r="K24" s="6"/>
    </row>
    <row r="25" spans="1:11" ht="30" customHeight="1" x14ac:dyDescent="0.35">
      <c r="A25" s="226" t="s">
        <v>111</v>
      </c>
      <c r="B25" s="226"/>
      <c r="C25" s="226"/>
      <c r="D25" s="226"/>
      <c r="E25" s="229" t="s">
        <v>110</v>
      </c>
      <c r="F25" s="229"/>
      <c r="G25" s="72" t="s">
        <v>112</v>
      </c>
      <c r="H25" s="6"/>
      <c r="I25" s="73"/>
      <c r="J25" s="73"/>
      <c r="K25" s="6"/>
    </row>
    <row r="26" spans="1:11" ht="22.5" customHeight="1" x14ac:dyDescent="0.35">
      <c r="A26" s="6"/>
      <c r="B26" s="232"/>
      <c r="C26" s="232"/>
      <c r="D26" s="232"/>
      <c r="E26" s="287" t="s">
        <v>116</v>
      </c>
      <c r="F26" s="287"/>
      <c r="G26" s="73"/>
      <c r="H26" s="6"/>
      <c r="I26" s="72"/>
      <c r="J26" s="72"/>
      <c r="K26" s="6"/>
    </row>
    <row r="27" spans="1:11" x14ac:dyDescent="0.35">
      <c r="A27" s="226" t="s">
        <v>111</v>
      </c>
      <c r="B27" s="226"/>
      <c r="C27" s="226"/>
      <c r="D27" s="226"/>
      <c r="E27" s="229" t="s">
        <v>110</v>
      </c>
      <c r="F27" s="229"/>
      <c r="G27" s="72" t="s">
        <v>113</v>
      </c>
      <c r="H27" s="6"/>
      <c r="I27" s="73"/>
      <c r="J27" s="73"/>
      <c r="K27" s="6"/>
    </row>
    <row r="28" spans="1:11" ht="33.75" customHeight="1" x14ac:dyDescent="0.35">
      <c r="A28" s="6"/>
      <c r="B28" s="232"/>
      <c r="C28" s="232"/>
      <c r="D28" s="232"/>
      <c r="E28" s="287" t="s">
        <v>116</v>
      </c>
      <c r="F28" s="287"/>
      <c r="G28" s="73"/>
      <c r="H28" s="6"/>
      <c r="I28" s="72"/>
      <c r="J28" s="72"/>
      <c r="K28" s="6"/>
    </row>
    <row r="29" spans="1:11" ht="28.5" customHeight="1" x14ac:dyDescent="0.35">
      <c r="A29" s="226" t="s">
        <v>114</v>
      </c>
      <c r="B29" s="226"/>
      <c r="C29" s="226"/>
      <c r="D29" s="226"/>
      <c r="E29" s="229" t="s">
        <v>110</v>
      </c>
      <c r="F29" s="229"/>
      <c r="G29" s="72" t="s">
        <v>115</v>
      </c>
      <c r="H29" s="6"/>
      <c r="I29" s="73"/>
      <c r="J29" s="73"/>
      <c r="K29" s="6"/>
    </row>
    <row r="30" spans="1:11" ht="30" customHeight="1" x14ac:dyDescent="0.35">
      <c r="A30" s="6"/>
      <c r="B30" s="232"/>
      <c r="C30" s="232"/>
      <c r="D30" s="232"/>
      <c r="E30" s="287" t="s">
        <v>116</v>
      </c>
      <c r="F30" s="287"/>
      <c r="G30" s="73"/>
      <c r="H30" s="6"/>
      <c r="I30" s="73"/>
      <c r="J30" s="73"/>
      <c r="K30" s="6"/>
    </row>
    <row r="31" spans="1:11" x14ac:dyDescent="0.35">
      <c r="A31" s="6"/>
      <c r="B31" s="226"/>
      <c r="C31" s="226"/>
      <c r="D31" s="226"/>
      <c r="E31" s="229"/>
      <c r="F31" s="229"/>
      <c r="G31" s="63"/>
      <c r="H31" s="72"/>
      <c r="I31" s="72"/>
      <c r="J31" s="72"/>
      <c r="K31" s="6"/>
    </row>
    <row r="32" spans="1:11" ht="30" customHeight="1" x14ac:dyDescent="0.35">
      <c r="B32" s="226"/>
      <c r="C32" s="226"/>
      <c r="D32" s="226"/>
      <c r="E32" s="229"/>
      <c r="F32" s="229"/>
      <c r="G32" s="63"/>
      <c r="H32" s="72"/>
      <c r="I32" s="72"/>
      <c r="J32" s="72"/>
      <c r="K32" s="6"/>
    </row>
    <row r="33" spans="2:11" x14ac:dyDescent="0.35">
      <c r="B33" s="232"/>
      <c r="C33" s="232"/>
      <c r="D33" s="232"/>
      <c r="E33" s="287"/>
      <c r="F33" s="287"/>
      <c r="G33" s="71"/>
      <c r="H33" s="73"/>
      <c r="I33" s="73"/>
      <c r="J33" s="73"/>
      <c r="K33" s="6"/>
    </row>
    <row r="34" spans="2:11" ht="30" customHeight="1" x14ac:dyDescent="0.35">
      <c r="B34" s="226"/>
      <c r="C34" s="226"/>
      <c r="D34" s="226"/>
      <c r="E34" s="229"/>
      <c r="F34" s="229"/>
      <c r="G34" s="63"/>
      <c r="H34" s="72"/>
      <c r="I34" s="72"/>
      <c r="J34" s="72"/>
      <c r="K34" s="6"/>
    </row>
    <row r="35" spans="2:11" x14ac:dyDescent="0.35">
      <c r="B35" s="232"/>
      <c r="C35" s="232"/>
      <c r="D35" s="232"/>
      <c r="E35" s="230"/>
      <c r="F35" s="230"/>
      <c r="G35" s="32"/>
      <c r="H35" s="73"/>
      <c r="I35" s="73"/>
      <c r="J35" s="73"/>
      <c r="K35" s="6"/>
    </row>
  </sheetData>
  <mergeCells count="71">
    <mergeCell ref="A29:D29"/>
    <mergeCell ref="A27:D27"/>
    <mergeCell ref="G24:H24"/>
    <mergeCell ref="G23:H23"/>
    <mergeCell ref="A23:D23"/>
    <mergeCell ref="A25:D25"/>
    <mergeCell ref="E24:F24"/>
    <mergeCell ref="B26:D26"/>
    <mergeCell ref="E26:F26"/>
    <mergeCell ref="A20:A21"/>
    <mergeCell ref="B13:G13"/>
    <mergeCell ref="H12:J12"/>
    <mergeCell ref="H13:J13"/>
    <mergeCell ref="H14:J14"/>
    <mergeCell ref="H16:J16"/>
    <mergeCell ref="B17:G17"/>
    <mergeCell ref="H17:J17"/>
    <mergeCell ref="H20:J20"/>
    <mergeCell ref="H19:J19"/>
    <mergeCell ref="B18:G18"/>
    <mergeCell ref="B10:G10"/>
    <mergeCell ref="B11:G11"/>
    <mergeCell ref="B12:G12"/>
    <mergeCell ref="H11:J11"/>
    <mergeCell ref="A4:B4"/>
    <mergeCell ref="A7:K7"/>
    <mergeCell ref="C4:K4"/>
    <mergeCell ref="G6:I6"/>
    <mergeCell ref="H10:J10"/>
    <mergeCell ref="B20:G20"/>
    <mergeCell ref="B19:G19"/>
    <mergeCell ref="B16:G16"/>
    <mergeCell ref="B21:J21"/>
    <mergeCell ref="B14:G14"/>
    <mergeCell ref="B15:G15"/>
    <mergeCell ref="H15:J15"/>
    <mergeCell ref="A1:K1"/>
    <mergeCell ref="A8:A9"/>
    <mergeCell ref="K8:K9"/>
    <mergeCell ref="A6:D6"/>
    <mergeCell ref="G5:H5"/>
    <mergeCell ref="I5:J5"/>
    <mergeCell ref="J6:K6"/>
    <mergeCell ref="E2:K2"/>
    <mergeCell ref="H9:J9"/>
    <mergeCell ref="A2:D2"/>
    <mergeCell ref="G3:K3"/>
    <mergeCell ref="B3:F3"/>
    <mergeCell ref="A5:F5"/>
    <mergeCell ref="B35:D35"/>
    <mergeCell ref="E35:F35"/>
    <mergeCell ref="B33:D33"/>
    <mergeCell ref="E33:F33"/>
    <mergeCell ref="B34:D34"/>
    <mergeCell ref="E34:F34"/>
    <mergeCell ref="H18:J18"/>
    <mergeCell ref="B8:G9"/>
    <mergeCell ref="H8:J8"/>
    <mergeCell ref="B31:D31"/>
    <mergeCell ref="E32:F32"/>
    <mergeCell ref="E27:F27"/>
    <mergeCell ref="B32:D32"/>
    <mergeCell ref="E31:F31"/>
    <mergeCell ref="E28:F28"/>
    <mergeCell ref="B28:D28"/>
    <mergeCell ref="E29:F29"/>
    <mergeCell ref="B30:D30"/>
    <mergeCell ref="E30:F30"/>
    <mergeCell ref="E23:F23"/>
    <mergeCell ref="B24:D24"/>
    <mergeCell ref="E25:F25"/>
  </mergeCells>
  <phoneticPr fontId="3" type="noConversion"/>
  <pageMargins left="0.59055118110236227" right="0.19685039370078741" top="0.6692913385826772" bottom="0.6692913385826772" header="0.19685039370078741" footer="0.51181102362204722"/>
  <pageSetup paperSize="9" scale="97" orientation="portrait" horizontalDpi="300" verticalDpi="300" r:id="rId1"/>
  <headerFooter alignWithMargins="0">
    <oddHeader>&amp;C&amp;18&amp;F &amp;R&amp;"TH SarabunPSK,ธรรมดา"&amp;14
แบบ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B34"/>
  <sheetViews>
    <sheetView topLeftCell="A21" zoomScale="90" zoomScaleNormal="90" workbookViewId="0">
      <selection sqref="A1:L35"/>
    </sheetView>
  </sheetViews>
  <sheetFormatPr defaultColWidth="10.28515625" defaultRowHeight="21" x14ac:dyDescent="0.35"/>
  <cols>
    <col min="1" max="1" width="9.140625" style="78" customWidth="1"/>
    <col min="2" max="2" width="4.140625" style="78" customWidth="1"/>
    <col min="3" max="3" width="7.7109375" style="78" customWidth="1"/>
    <col min="4" max="4" width="4.140625" style="78" customWidth="1"/>
    <col min="5" max="5" width="13.140625" style="78" customWidth="1"/>
    <col min="6" max="6" width="6.7109375" style="78" customWidth="1"/>
    <col min="7" max="7" width="13.140625" style="78" customWidth="1"/>
    <col min="8" max="8" width="3.140625" style="78" customWidth="1"/>
    <col min="9" max="9" width="12.7109375" style="78" customWidth="1"/>
    <col min="10" max="10" width="7.5703125" style="89" customWidth="1"/>
    <col min="11" max="11" width="8" style="78" customWidth="1"/>
    <col min="12" max="12" width="8.28515625" style="78" customWidth="1"/>
    <col min="13" max="13" width="12.85546875" style="78" customWidth="1"/>
    <col min="14" max="15" width="10.28515625" style="78" hidden="1" customWidth="1"/>
    <col min="16" max="16" width="16.42578125" style="78" hidden="1" customWidth="1"/>
    <col min="17" max="20" width="10.28515625" style="78" hidden="1" customWidth="1"/>
    <col min="21" max="21" width="23" style="143" hidden="1" customWidth="1"/>
    <col min="22" max="23" width="10.28515625" style="78" hidden="1" customWidth="1"/>
    <col min="24" max="24" width="23.140625" style="78" hidden="1" customWidth="1"/>
    <col min="25" max="25" width="16.42578125" style="78" hidden="1" customWidth="1"/>
    <col min="26" max="26" width="0.28515625" style="78" hidden="1" customWidth="1"/>
    <col min="27" max="28" width="10.28515625" style="78" hidden="1" customWidth="1"/>
    <col min="29" max="29" width="10.28515625" style="78" customWidth="1"/>
    <col min="30" max="16384" width="10.28515625" style="78"/>
  </cols>
  <sheetData>
    <row r="1" spans="1:25" ht="30" customHeight="1" x14ac:dyDescent="0.35">
      <c r="A1" s="322" t="s">
        <v>43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77"/>
      <c r="N1" s="77"/>
      <c r="O1" s="77"/>
    </row>
    <row r="2" spans="1:25" s="80" customFormat="1" x14ac:dyDescent="0.35">
      <c r="A2" s="178" t="str">
        <f>+'ปร.4(ก)'!A2:D2</f>
        <v>งานปรับปรุง/ซ่อมแซม</v>
      </c>
      <c r="B2" s="101"/>
      <c r="C2" s="102" t="str">
        <f>+ปร.6!E2</f>
        <v>อาคาร.........................................</v>
      </c>
      <c r="D2" s="101"/>
      <c r="E2" s="101"/>
      <c r="F2" s="101"/>
      <c r="G2" s="101"/>
      <c r="H2" s="101"/>
      <c r="I2" s="101"/>
      <c r="J2" s="101"/>
      <c r="K2" s="101"/>
      <c r="L2" s="101"/>
      <c r="M2" s="75"/>
      <c r="N2" s="79"/>
      <c r="O2" s="75"/>
      <c r="P2" s="102"/>
      <c r="Q2" s="81"/>
      <c r="U2" s="144"/>
    </row>
    <row r="3" spans="1:25" s="80" customFormat="1" x14ac:dyDescent="0.35">
      <c r="A3" s="100" t="s">
        <v>75</v>
      </c>
      <c r="B3" s="101"/>
      <c r="C3" s="323" t="str">
        <f>+ปร.6!B3</f>
        <v>โรงเรียน .................................................</v>
      </c>
      <c r="D3" s="323"/>
      <c r="E3" s="323"/>
      <c r="F3" s="323"/>
      <c r="G3" s="323"/>
      <c r="H3" s="323"/>
      <c r="I3" s="323"/>
      <c r="J3" s="325" t="s">
        <v>127</v>
      </c>
      <c r="K3" s="325"/>
      <c r="L3" s="75"/>
      <c r="M3" s="75"/>
      <c r="N3" s="145"/>
      <c r="O3" s="76"/>
      <c r="Q3" s="81"/>
      <c r="U3" s="144"/>
    </row>
    <row r="4" spans="1:25" s="80" customFormat="1" x14ac:dyDescent="0.35">
      <c r="A4" s="100" t="s">
        <v>0</v>
      </c>
      <c r="B4" s="103" t="s">
        <v>126</v>
      </c>
      <c r="C4" s="104" t="s">
        <v>52</v>
      </c>
      <c r="D4" s="104"/>
      <c r="E4" s="103" t="s">
        <v>52</v>
      </c>
      <c r="F4" s="104" t="s">
        <v>52</v>
      </c>
      <c r="G4" s="105"/>
      <c r="H4" s="103"/>
      <c r="I4" s="104"/>
      <c r="J4" s="104"/>
      <c r="K4" s="104"/>
      <c r="L4" s="104"/>
      <c r="M4" s="75"/>
      <c r="N4" s="79"/>
      <c r="O4" s="75"/>
      <c r="Q4" s="81"/>
      <c r="U4" s="144"/>
    </row>
    <row r="5" spans="1:25" s="80" customFormat="1" ht="9.9499999999999993" customHeight="1" thickBot="1" x14ac:dyDescent="0.4">
      <c r="A5" s="324"/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75"/>
      <c r="N5" s="79"/>
      <c r="O5" s="75"/>
      <c r="Q5" s="81"/>
      <c r="U5" s="144"/>
    </row>
    <row r="6" spans="1:25" ht="21.75" customHeight="1" x14ac:dyDescent="0.35">
      <c r="A6" s="316" t="s">
        <v>5</v>
      </c>
      <c r="B6" s="317"/>
      <c r="C6" s="317"/>
      <c r="D6" s="317"/>
      <c r="E6" s="317"/>
      <c r="F6" s="317"/>
      <c r="G6" s="317"/>
      <c r="H6" s="317"/>
      <c r="I6" s="317"/>
      <c r="J6" s="317"/>
      <c r="K6" s="106" t="s">
        <v>31</v>
      </c>
      <c r="L6" s="320" t="s">
        <v>32</v>
      </c>
    </row>
    <row r="7" spans="1:25" ht="21.75" customHeight="1" thickBot="1" x14ac:dyDescent="0.4">
      <c r="A7" s="318"/>
      <c r="B7" s="319"/>
      <c r="C7" s="319"/>
      <c r="D7" s="319"/>
      <c r="E7" s="319"/>
      <c r="F7" s="319"/>
      <c r="G7" s="319"/>
      <c r="H7" s="319"/>
      <c r="I7" s="319"/>
      <c r="J7" s="319"/>
      <c r="K7" s="107" t="s">
        <v>33</v>
      </c>
      <c r="L7" s="321"/>
      <c r="U7" s="143">
        <v>0</v>
      </c>
      <c r="V7" s="78">
        <f>V8</f>
        <v>1.3073999999999999</v>
      </c>
      <c r="X7" s="78">
        <v>0</v>
      </c>
      <c r="Y7" s="143">
        <v>500000</v>
      </c>
    </row>
    <row r="8" spans="1:25" x14ac:dyDescent="0.35">
      <c r="A8" s="340"/>
      <c r="B8" s="342" t="s">
        <v>76</v>
      </c>
      <c r="C8" s="342"/>
      <c r="D8" s="342"/>
      <c r="E8" s="342"/>
      <c r="F8" s="342"/>
      <c r="G8" s="342"/>
      <c r="H8" s="342"/>
      <c r="I8" s="342"/>
      <c r="J8" s="108">
        <v>0</v>
      </c>
      <c r="K8" s="109" t="s">
        <v>34</v>
      </c>
      <c r="L8" s="110">
        <f t="shared" ref="L8:L31" si="0">V8</f>
        <v>1.3073999999999999</v>
      </c>
      <c r="P8" s="78">
        <f>+Sheet1!G2</f>
        <v>388968</v>
      </c>
      <c r="Q8" s="82"/>
      <c r="U8" s="146">
        <v>500000</v>
      </c>
      <c r="V8" s="147">
        <f>+Sheet1!H6</f>
        <v>1.3073999999999999</v>
      </c>
      <c r="X8" s="146">
        <v>500000</v>
      </c>
      <c r="Y8" s="148">
        <v>1000000</v>
      </c>
    </row>
    <row r="9" spans="1:25" x14ac:dyDescent="0.35">
      <c r="A9" s="340"/>
      <c r="B9" s="342" t="s">
        <v>77</v>
      </c>
      <c r="C9" s="342"/>
      <c r="D9" s="342"/>
      <c r="E9" s="342"/>
      <c r="F9" s="342"/>
      <c r="G9" s="342"/>
      <c r="H9" s="342"/>
      <c r="I9" s="342"/>
      <c r="J9" s="108">
        <v>0</v>
      </c>
      <c r="K9" s="111">
        <v>1</v>
      </c>
      <c r="L9" s="177">
        <f t="shared" si="0"/>
        <v>1.3049999999999999</v>
      </c>
      <c r="U9" s="148">
        <v>1000000</v>
      </c>
      <c r="V9" s="149">
        <f>+Sheet1!H7</f>
        <v>1.3049999999999999</v>
      </c>
      <c r="X9" s="148">
        <v>1000000</v>
      </c>
      <c r="Y9" s="148">
        <v>2000000</v>
      </c>
    </row>
    <row r="10" spans="1:25" s="83" customFormat="1" x14ac:dyDescent="0.35">
      <c r="A10" s="340"/>
      <c r="B10" s="342" t="s">
        <v>78</v>
      </c>
      <c r="C10" s="342"/>
      <c r="D10" s="342"/>
      <c r="E10" s="342"/>
      <c r="F10" s="342"/>
      <c r="G10" s="342"/>
      <c r="H10" s="342"/>
      <c r="I10" s="342"/>
      <c r="J10" s="108">
        <v>0.06</v>
      </c>
      <c r="K10" s="111">
        <v>2</v>
      </c>
      <c r="L10" s="110">
        <f t="shared" si="0"/>
        <v>1.3035000000000001</v>
      </c>
      <c r="N10" s="78" t="s">
        <v>51</v>
      </c>
      <c r="O10" s="84"/>
      <c r="P10" s="84">
        <f>P8</f>
        <v>388968</v>
      </c>
      <c r="Q10" s="78"/>
      <c r="S10" s="85"/>
      <c r="U10" s="148">
        <v>2000000</v>
      </c>
      <c r="V10" s="147">
        <f>+Sheet1!H8</f>
        <v>1.3035000000000001</v>
      </c>
      <c r="X10" s="148">
        <v>2000000</v>
      </c>
      <c r="Y10" s="148">
        <v>5000000</v>
      </c>
    </row>
    <row r="11" spans="1:25" s="83" customFormat="1" x14ac:dyDescent="0.35">
      <c r="A11" s="341"/>
      <c r="B11" s="343" t="s">
        <v>79</v>
      </c>
      <c r="C11" s="343"/>
      <c r="D11" s="343"/>
      <c r="E11" s="343"/>
      <c r="F11" s="343"/>
      <c r="G11" s="343"/>
      <c r="H11" s="343"/>
      <c r="I11" s="343"/>
      <c r="J11" s="108">
        <v>7.0000000000000007E-2</v>
      </c>
      <c r="K11" s="111">
        <v>5</v>
      </c>
      <c r="L11" s="110">
        <f t="shared" si="0"/>
        <v>1.3003</v>
      </c>
      <c r="N11" s="78" t="s">
        <v>53</v>
      </c>
      <c r="P11" s="150">
        <f>VLOOKUP(P8,U7:V31,1)</f>
        <v>0</v>
      </c>
      <c r="Q11" s="78" t="s">
        <v>55</v>
      </c>
      <c r="R11" s="151">
        <f>VLOOKUP(P11,U7:V31,2)</f>
        <v>1.3073999999999999</v>
      </c>
      <c r="U11" s="148">
        <v>5000000</v>
      </c>
      <c r="V11" s="149">
        <f>+Sheet1!H9</f>
        <v>1.3003</v>
      </c>
      <c r="X11" s="148">
        <v>5000000</v>
      </c>
      <c r="Y11" s="152">
        <v>10000000</v>
      </c>
    </row>
    <row r="12" spans="1:25" s="83" customFormat="1" ht="21.75" customHeight="1" x14ac:dyDescent="0.35">
      <c r="A12" s="347" t="s">
        <v>35</v>
      </c>
      <c r="B12" s="348"/>
      <c r="C12" s="348"/>
      <c r="D12" s="348"/>
      <c r="E12" s="348"/>
      <c r="F12" s="348"/>
      <c r="G12" s="348"/>
      <c r="H12" s="348"/>
      <c r="I12" s="348"/>
      <c r="J12" s="349"/>
      <c r="K12" s="112">
        <v>10</v>
      </c>
      <c r="L12" s="110">
        <f t="shared" si="0"/>
        <v>1.2943</v>
      </c>
      <c r="N12" s="78" t="s">
        <v>54</v>
      </c>
      <c r="P12" s="150">
        <f>VLOOKUP(P11,X7:Y31,2)</f>
        <v>500000</v>
      </c>
      <c r="Q12" s="78" t="s">
        <v>56</v>
      </c>
      <c r="R12" s="83">
        <f>VLOOKUP(P12,U7:V31,2)</f>
        <v>1.3073999999999999</v>
      </c>
      <c r="U12" s="152">
        <v>10000000</v>
      </c>
      <c r="V12" s="147">
        <f>+Sheet1!H10</f>
        <v>1.2943</v>
      </c>
      <c r="X12" s="152">
        <v>10000000</v>
      </c>
      <c r="Y12" s="152">
        <v>15000000</v>
      </c>
    </row>
    <row r="13" spans="1:25" s="83" customFormat="1" ht="21.75" customHeight="1" x14ac:dyDescent="0.35">
      <c r="A13" s="350"/>
      <c r="B13" s="351"/>
      <c r="C13" s="351"/>
      <c r="D13" s="351"/>
      <c r="E13" s="351"/>
      <c r="F13" s="351"/>
      <c r="G13" s="351"/>
      <c r="H13" s="351"/>
      <c r="I13" s="351"/>
      <c r="J13" s="352"/>
      <c r="K13" s="112">
        <v>15</v>
      </c>
      <c r="L13" s="110">
        <f t="shared" si="0"/>
        <v>1.2594000000000001</v>
      </c>
      <c r="N13" s="78"/>
      <c r="Q13" s="78"/>
      <c r="U13" s="152">
        <v>15000000</v>
      </c>
      <c r="V13" s="149">
        <f>+Sheet1!H11</f>
        <v>1.2594000000000001</v>
      </c>
      <c r="X13" s="152">
        <v>15000000</v>
      </c>
      <c r="Y13" s="148">
        <v>20000000</v>
      </c>
    </row>
    <row r="14" spans="1:25" s="83" customFormat="1" ht="21.75" customHeight="1" x14ac:dyDescent="0.35">
      <c r="A14" s="353" t="s">
        <v>44</v>
      </c>
      <c r="B14" s="354"/>
      <c r="C14" s="354"/>
      <c r="D14" s="354"/>
      <c r="E14" s="359" t="s">
        <v>46</v>
      </c>
      <c r="F14" s="362" t="s">
        <v>49</v>
      </c>
      <c r="G14" s="354"/>
      <c r="H14" s="354"/>
      <c r="I14" s="359" t="s">
        <v>45</v>
      </c>
      <c r="J14" s="344"/>
      <c r="K14" s="111">
        <v>20</v>
      </c>
      <c r="L14" s="110">
        <f t="shared" si="0"/>
        <v>1.2518</v>
      </c>
      <c r="N14" s="78"/>
      <c r="Q14" s="78"/>
      <c r="U14" s="148">
        <v>20000000</v>
      </c>
      <c r="V14" s="147">
        <f>+Sheet1!H12</f>
        <v>1.2518</v>
      </c>
      <c r="X14" s="148">
        <v>20000000</v>
      </c>
      <c r="Y14" s="148">
        <v>25000000</v>
      </c>
    </row>
    <row r="15" spans="1:25" s="83" customFormat="1" ht="21" customHeight="1" x14ac:dyDescent="0.35">
      <c r="A15" s="355"/>
      <c r="B15" s="356"/>
      <c r="C15" s="356"/>
      <c r="D15" s="356"/>
      <c r="E15" s="360"/>
      <c r="F15" s="358"/>
      <c r="G15" s="358"/>
      <c r="H15" s="358"/>
      <c r="I15" s="360"/>
      <c r="J15" s="335"/>
      <c r="K15" s="111">
        <v>25</v>
      </c>
      <c r="L15" s="110">
        <f t="shared" si="0"/>
        <v>1.2248000000000001</v>
      </c>
      <c r="N15" s="78"/>
      <c r="Q15" s="78" t="s">
        <v>52</v>
      </c>
      <c r="U15" s="148">
        <v>25000000</v>
      </c>
      <c r="V15" s="149">
        <f>+Sheet1!H13</f>
        <v>1.2248000000000001</v>
      </c>
      <c r="X15" s="148">
        <v>25000000</v>
      </c>
      <c r="Y15" s="148">
        <v>30000000</v>
      </c>
    </row>
    <row r="16" spans="1:25" s="83" customFormat="1" ht="21" customHeight="1" x14ac:dyDescent="0.35">
      <c r="A16" s="357"/>
      <c r="B16" s="358"/>
      <c r="C16" s="358"/>
      <c r="D16" s="358"/>
      <c r="E16" s="361"/>
      <c r="F16" s="346" t="s">
        <v>36</v>
      </c>
      <c r="G16" s="346"/>
      <c r="H16" s="346"/>
      <c r="I16" s="361"/>
      <c r="J16" s="345"/>
      <c r="K16" s="111">
        <v>30</v>
      </c>
      <c r="L16" s="110">
        <f t="shared" si="0"/>
        <v>1.2163999999999999</v>
      </c>
      <c r="N16" s="78"/>
      <c r="Q16" s="78"/>
      <c r="R16" s="83" t="s">
        <v>52</v>
      </c>
      <c r="U16" s="148">
        <v>30000000</v>
      </c>
      <c r="V16" s="147">
        <f>+Sheet1!H14</f>
        <v>1.2163999999999999</v>
      </c>
      <c r="X16" s="148">
        <v>30000000</v>
      </c>
      <c r="Y16" s="148">
        <v>40000000</v>
      </c>
    </row>
    <row r="17" spans="1:25" s="83" customFormat="1" x14ac:dyDescent="0.35">
      <c r="A17" s="327" t="s">
        <v>57</v>
      </c>
      <c r="B17" s="114" t="s">
        <v>37</v>
      </c>
      <c r="C17" s="114"/>
      <c r="D17" s="114"/>
      <c r="E17" s="114"/>
      <c r="F17" s="114"/>
      <c r="G17" s="115" t="s">
        <v>58</v>
      </c>
      <c r="H17" s="330">
        <f>+Sheet1!G2</f>
        <v>388968</v>
      </c>
      <c r="I17" s="331"/>
      <c r="J17" s="332"/>
      <c r="K17" s="111">
        <v>40</v>
      </c>
      <c r="L17" s="110">
        <f t="shared" si="0"/>
        <v>1.2161</v>
      </c>
      <c r="N17" s="78"/>
      <c r="Q17" s="78"/>
      <c r="U17" s="148">
        <v>40000000</v>
      </c>
      <c r="V17" s="149">
        <f>+Sheet1!H15</f>
        <v>1.2161</v>
      </c>
      <c r="X17" s="148">
        <v>40000000</v>
      </c>
      <c r="Y17" s="148">
        <v>50000000</v>
      </c>
    </row>
    <row r="18" spans="1:25" s="83" customFormat="1" x14ac:dyDescent="0.35">
      <c r="A18" s="328"/>
      <c r="B18" s="117" t="s">
        <v>38</v>
      </c>
      <c r="C18" s="117"/>
      <c r="D18" s="117"/>
      <c r="E18" s="117"/>
      <c r="F18" s="117"/>
      <c r="G18" s="118" t="s">
        <v>58</v>
      </c>
      <c r="H18" s="333">
        <f>P11</f>
        <v>0</v>
      </c>
      <c r="I18" s="334"/>
      <c r="J18" s="335"/>
      <c r="K18" s="111">
        <v>50</v>
      </c>
      <c r="L18" s="110">
        <f t="shared" si="0"/>
        <v>1.2159</v>
      </c>
      <c r="N18" s="78"/>
      <c r="Q18" s="78"/>
      <c r="U18" s="148">
        <v>50000000</v>
      </c>
      <c r="V18" s="147">
        <f>+Sheet1!H16</f>
        <v>1.2159</v>
      </c>
      <c r="X18" s="148">
        <v>50000000</v>
      </c>
      <c r="Y18" s="148">
        <v>60000000</v>
      </c>
    </row>
    <row r="19" spans="1:25" s="83" customFormat="1" x14ac:dyDescent="0.35">
      <c r="A19" s="328"/>
      <c r="B19" s="117" t="s">
        <v>39</v>
      </c>
      <c r="C19" s="117"/>
      <c r="D19" s="117"/>
      <c r="E19" s="117"/>
      <c r="F19" s="117"/>
      <c r="G19" s="118" t="s">
        <v>58</v>
      </c>
      <c r="H19" s="333">
        <f>P12</f>
        <v>500000</v>
      </c>
      <c r="I19" s="334"/>
      <c r="J19" s="335"/>
      <c r="K19" s="111">
        <v>60</v>
      </c>
      <c r="L19" s="110">
        <f t="shared" si="0"/>
        <v>1.2060999999999999</v>
      </c>
      <c r="N19" s="78"/>
      <c r="P19" s="84">
        <f>+((C23-E23)*(G23-I23))/(E24-G24)</f>
        <v>0</v>
      </c>
      <c r="Q19" s="78"/>
      <c r="U19" s="148">
        <v>60000000</v>
      </c>
      <c r="V19" s="149">
        <f>+Sheet1!H17</f>
        <v>1.2060999999999999</v>
      </c>
      <c r="X19" s="148">
        <v>60000000</v>
      </c>
      <c r="Y19" s="148">
        <v>70000000</v>
      </c>
    </row>
    <row r="20" spans="1:25" s="83" customFormat="1" x14ac:dyDescent="0.35">
      <c r="A20" s="328"/>
      <c r="B20" s="117" t="s">
        <v>40</v>
      </c>
      <c r="C20" s="117"/>
      <c r="D20" s="117"/>
      <c r="E20" s="117"/>
      <c r="F20" s="117"/>
      <c r="G20" s="118" t="s">
        <v>58</v>
      </c>
      <c r="H20" s="336">
        <f>R11</f>
        <v>1.3073999999999999</v>
      </c>
      <c r="I20" s="336"/>
      <c r="J20" s="337"/>
      <c r="K20" s="111">
        <v>70</v>
      </c>
      <c r="L20" s="177">
        <f t="shared" si="0"/>
        <v>1.2050000000000001</v>
      </c>
      <c r="N20" s="78"/>
      <c r="P20" s="153">
        <f>+A23-P19</f>
        <v>1.3073999999999999</v>
      </c>
      <c r="Q20" s="78"/>
      <c r="U20" s="148">
        <v>70000000</v>
      </c>
      <c r="V20" s="154">
        <f>+Sheet1!H18</f>
        <v>1.2050000000000001</v>
      </c>
      <c r="X20" s="148">
        <v>70000000</v>
      </c>
      <c r="Y20" s="148">
        <v>80000000</v>
      </c>
    </row>
    <row r="21" spans="1:25" s="83" customFormat="1" x14ac:dyDescent="0.35">
      <c r="A21" s="329"/>
      <c r="B21" s="119" t="s">
        <v>41</v>
      </c>
      <c r="C21" s="119"/>
      <c r="D21" s="119"/>
      <c r="E21" s="119"/>
      <c r="F21" s="119"/>
      <c r="G21" s="120" t="s">
        <v>58</v>
      </c>
      <c r="H21" s="338">
        <f>R12</f>
        <v>1.3073999999999999</v>
      </c>
      <c r="I21" s="338"/>
      <c r="J21" s="339"/>
      <c r="K21" s="111">
        <v>80</v>
      </c>
      <c r="L21" s="177">
        <f t="shared" si="0"/>
        <v>1.2050000000000001</v>
      </c>
      <c r="N21" s="78"/>
      <c r="Q21" s="78"/>
      <c r="U21" s="148">
        <v>80000000</v>
      </c>
      <c r="V21" s="149">
        <f>+Sheet1!H19</f>
        <v>1.2050000000000001</v>
      </c>
      <c r="X21" s="148">
        <v>80000000</v>
      </c>
      <c r="Y21" s="148">
        <v>90000000</v>
      </c>
    </row>
    <row r="22" spans="1:25" s="83" customFormat="1" x14ac:dyDescent="0.35">
      <c r="A22" s="121"/>
      <c r="B22" s="122" t="s">
        <v>59</v>
      </c>
      <c r="C22" s="123"/>
      <c r="D22" s="123"/>
      <c r="E22" s="123"/>
      <c r="F22" s="123"/>
      <c r="G22" s="123"/>
      <c r="H22" s="123"/>
      <c r="I22" s="123"/>
      <c r="J22" s="124"/>
      <c r="K22" s="111">
        <v>90</v>
      </c>
      <c r="L22" s="110">
        <f t="shared" si="0"/>
        <v>1.2049000000000001</v>
      </c>
      <c r="N22" s="78"/>
      <c r="Q22" s="78"/>
      <c r="U22" s="148">
        <v>90000000</v>
      </c>
      <c r="V22" s="147">
        <f>+Sheet1!H20</f>
        <v>1.2049000000000001</v>
      </c>
      <c r="X22" s="148">
        <v>90000000</v>
      </c>
      <c r="Y22" s="148">
        <v>100000000</v>
      </c>
    </row>
    <row r="23" spans="1:25" s="83" customFormat="1" x14ac:dyDescent="0.35">
      <c r="A23" s="125">
        <f>R11</f>
        <v>1.3073999999999999</v>
      </c>
      <c r="B23" s="126" t="s">
        <v>65</v>
      </c>
      <c r="C23" s="127">
        <f>R11</f>
        <v>1.3073999999999999</v>
      </c>
      <c r="D23" s="127" t="s">
        <v>29</v>
      </c>
      <c r="E23" s="155">
        <f>R12</f>
        <v>1.3073999999999999</v>
      </c>
      <c r="F23" s="156" t="s">
        <v>62</v>
      </c>
      <c r="G23" s="156">
        <f>P10</f>
        <v>388968</v>
      </c>
      <c r="H23" s="156" t="s">
        <v>29</v>
      </c>
      <c r="I23" s="128">
        <f>P11</f>
        <v>0</v>
      </c>
      <c r="J23" s="129" t="s">
        <v>61</v>
      </c>
      <c r="K23" s="111">
        <v>100</v>
      </c>
      <c r="L23" s="110">
        <f t="shared" si="0"/>
        <v>1.2049000000000001</v>
      </c>
      <c r="N23" s="78"/>
      <c r="U23" s="148">
        <v>100000000</v>
      </c>
      <c r="V23" s="149">
        <f>+Sheet1!H21</f>
        <v>1.2049000000000001</v>
      </c>
      <c r="X23" s="148">
        <v>100000000</v>
      </c>
      <c r="Y23" s="148">
        <v>150000000</v>
      </c>
    </row>
    <row r="24" spans="1:25" s="83" customFormat="1" x14ac:dyDescent="0.35">
      <c r="A24" s="116"/>
      <c r="B24" s="130"/>
      <c r="C24" s="130"/>
      <c r="D24" s="126" t="s">
        <v>60</v>
      </c>
      <c r="E24" s="131">
        <f>P12</f>
        <v>500000</v>
      </c>
      <c r="F24" s="130" t="s">
        <v>29</v>
      </c>
      <c r="G24" s="131">
        <f>P11</f>
        <v>0</v>
      </c>
      <c r="H24" s="132" t="s">
        <v>61</v>
      </c>
      <c r="I24" s="130"/>
      <c r="J24" s="133"/>
      <c r="K24" s="111">
        <v>150</v>
      </c>
      <c r="L24" s="110">
        <f t="shared" si="0"/>
        <v>1.2022999999999999</v>
      </c>
      <c r="N24" s="78"/>
      <c r="Q24" s="78"/>
      <c r="U24" s="148">
        <v>150000000</v>
      </c>
      <c r="V24" s="147">
        <f>+Sheet1!H22</f>
        <v>1.2022999999999999</v>
      </c>
      <c r="X24" s="148">
        <v>150000000</v>
      </c>
      <c r="Y24" s="148">
        <v>200000000</v>
      </c>
    </row>
    <row r="25" spans="1:25" s="83" customFormat="1" ht="21.75" customHeight="1" x14ac:dyDescent="0.35">
      <c r="A25" s="116"/>
      <c r="B25" s="134"/>
      <c r="C25" s="126"/>
      <c r="D25" s="126"/>
      <c r="E25" s="126"/>
      <c r="F25" s="135"/>
      <c r="G25" s="135"/>
      <c r="H25" s="135"/>
      <c r="I25" s="135"/>
      <c r="J25" s="136"/>
      <c r="K25" s="111">
        <v>200</v>
      </c>
      <c r="L25" s="110">
        <f t="shared" si="0"/>
        <v>1.2022999999999999</v>
      </c>
      <c r="N25" s="78"/>
      <c r="Q25" s="77"/>
      <c r="R25" s="86"/>
      <c r="U25" s="148">
        <v>200000000</v>
      </c>
      <c r="V25" s="149">
        <f>+Sheet1!H23</f>
        <v>1.2022999999999999</v>
      </c>
      <c r="X25" s="148">
        <v>200000000</v>
      </c>
      <c r="Y25" s="148">
        <v>250000000</v>
      </c>
    </row>
    <row r="26" spans="1:25" s="83" customFormat="1" x14ac:dyDescent="0.35">
      <c r="A26" s="116"/>
      <c r="B26" s="130"/>
      <c r="C26" s="137" t="s">
        <v>63</v>
      </c>
      <c r="D26" s="130"/>
      <c r="E26" s="130"/>
      <c r="F26" s="130"/>
      <c r="G26" s="131">
        <f>P8</f>
        <v>388968</v>
      </c>
      <c r="H26" s="130"/>
      <c r="I26" s="132" t="s">
        <v>47</v>
      </c>
      <c r="J26" s="130"/>
      <c r="K26" s="111">
        <v>250</v>
      </c>
      <c r="L26" s="110">
        <f t="shared" si="0"/>
        <v>1.2013</v>
      </c>
      <c r="N26" s="78"/>
      <c r="Q26" s="77"/>
      <c r="R26" s="86"/>
      <c r="U26" s="148">
        <v>250000000</v>
      </c>
      <c r="V26" s="147">
        <f>+Sheet1!H24</f>
        <v>1.2013</v>
      </c>
      <c r="X26" s="148">
        <v>250000000</v>
      </c>
      <c r="Y26" s="148">
        <v>300000000</v>
      </c>
    </row>
    <row r="27" spans="1:25" s="83" customFormat="1" ht="21.75" thickBot="1" x14ac:dyDescent="0.4">
      <c r="A27" s="116"/>
      <c r="B27" s="113"/>
      <c r="C27" s="137" t="s">
        <v>64</v>
      </c>
      <c r="D27" s="113"/>
      <c r="E27" s="113"/>
      <c r="F27" s="113"/>
      <c r="G27" s="138">
        <f>+P20</f>
        <v>1.3073999999999999</v>
      </c>
      <c r="H27" s="113"/>
      <c r="I27" s="113"/>
      <c r="J27" s="113"/>
      <c r="K27" s="111">
        <v>300</v>
      </c>
      <c r="L27" s="110">
        <f t="shared" si="0"/>
        <v>1.1951000000000001</v>
      </c>
      <c r="N27" s="78"/>
      <c r="Q27" s="77"/>
      <c r="R27" s="86"/>
      <c r="U27" s="148">
        <v>300000000</v>
      </c>
      <c r="V27" s="149">
        <f>+Sheet1!H25</f>
        <v>1.1951000000000001</v>
      </c>
      <c r="X27" s="148">
        <v>300000000</v>
      </c>
      <c r="Y27" s="148">
        <v>350000000</v>
      </c>
    </row>
    <row r="28" spans="1:25" s="83" customFormat="1" ht="21.75" thickTop="1" x14ac:dyDescent="0.35">
      <c r="A28" s="116"/>
      <c r="B28" s="113"/>
      <c r="C28" s="113"/>
      <c r="D28" s="113"/>
      <c r="E28" s="113"/>
      <c r="F28" s="113"/>
      <c r="G28" s="113"/>
      <c r="H28" s="113"/>
      <c r="I28" s="113"/>
      <c r="J28" s="113"/>
      <c r="K28" s="111">
        <v>350</v>
      </c>
      <c r="L28" s="110">
        <f t="shared" si="0"/>
        <v>1.1866000000000001</v>
      </c>
      <c r="N28" s="78"/>
      <c r="Q28" s="77"/>
      <c r="R28" s="87"/>
      <c r="U28" s="148">
        <v>350000000</v>
      </c>
      <c r="V28" s="147">
        <f>+Sheet1!H26</f>
        <v>1.1866000000000001</v>
      </c>
      <c r="X28" s="148">
        <v>350000000</v>
      </c>
      <c r="Y28" s="148">
        <v>400000000</v>
      </c>
    </row>
    <row r="29" spans="1:25" s="83" customFormat="1" x14ac:dyDescent="0.35">
      <c r="A29" s="116"/>
      <c r="B29" s="113"/>
      <c r="C29" s="113"/>
      <c r="D29" s="113"/>
      <c r="E29" s="113"/>
      <c r="F29" s="113"/>
      <c r="G29" s="113"/>
      <c r="H29" s="113"/>
      <c r="I29" s="113" t="s">
        <v>52</v>
      </c>
      <c r="J29" s="113"/>
      <c r="K29" s="111">
        <v>400</v>
      </c>
      <c r="L29" s="110">
        <f t="shared" si="0"/>
        <v>1.1858</v>
      </c>
      <c r="N29" s="78"/>
      <c r="Q29" s="77"/>
      <c r="R29" s="86"/>
      <c r="U29" s="148">
        <v>400000000</v>
      </c>
      <c r="V29" s="149">
        <f>+Sheet1!H27</f>
        <v>1.1858</v>
      </c>
      <c r="X29" s="148">
        <v>400000000</v>
      </c>
      <c r="Y29" s="148">
        <v>500000000</v>
      </c>
    </row>
    <row r="30" spans="1:25" s="83" customFormat="1" ht="21.75" thickBot="1" x14ac:dyDescent="0.4">
      <c r="A30" s="116"/>
      <c r="B30" s="113"/>
      <c r="C30" s="113"/>
      <c r="D30" s="113"/>
      <c r="E30" s="113"/>
      <c r="F30" s="113"/>
      <c r="G30" s="113"/>
      <c r="H30" s="113"/>
      <c r="I30" s="113"/>
      <c r="J30" s="113"/>
      <c r="K30" s="111">
        <v>500</v>
      </c>
      <c r="L30" s="110">
        <f t="shared" si="0"/>
        <v>1.1853</v>
      </c>
      <c r="N30" s="78"/>
      <c r="Q30" s="77"/>
      <c r="R30" s="86"/>
      <c r="U30" s="148">
        <v>500000000</v>
      </c>
      <c r="V30" s="147">
        <f>+Sheet1!H28</f>
        <v>1.1853</v>
      </c>
      <c r="X30" s="148">
        <v>500000000</v>
      </c>
      <c r="Y30" s="157">
        <v>500000001</v>
      </c>
    </row>
    <row r="31" spans="1:25" s="83" customFormat="1" ht="21.75" thickBot="1" x14ac:dyDescent="0.4">
      <c r="A31" s="139"/>
      <c r="B31" s="140"/>
      <c r="C31" s="140"/>
      <c r="D31" s="140"/>
      <c r="E31" s="140"/>
      <c r="F31" s="140"/>
      <c r="G31" s="140"/>
      <c r="H31" s="140"/>
      <c r="I31" s="140"/>
      <c r="J31" s="140"/>
      <c r="K31" s="141" t="s">
        <v>42</v>
      </c>
      <c r="L31" s="142">
        <f t="shared" si="0"/>
        <v>1.1788000000000001</v>
      </c>
      <c r="N31" s="78"/>
      <c r="Q31" s="77"/>
      <c r="R31" s="86"/>
      <c r="U31" s="157">
        <v>500000001</v>
      </c>
      <c r="V31" s="149">
        <f>+Sheet1!H29</f>
        <v>1.1788000000000001</v>
      </c>
      <c r="X31" s="157">
        <v>500000001</v>
      </c>
      <c r="Y31" s="88"/>
    </row>
    <row r="32" spans="1:25" x14ac:dyDescent="0.35">
      <c r="A32" s="83" t="s">
        <v>48</v>
      </c>
    </row>
    <row r="33" spans="1:11" x14ac:dyDescent="0.35">
      <c r="A33" s="83" t="s">
        <v>50</v>
      </c>
    </row>
    <row r="34" spans="1:11" x14ac:dyDescent="0.35">
      <c r="G34" s="326" t="s">
        <v>80</v>
      </c>
      <c r="H34" s="326"/>
      <c r="I34" s="326"/>
      <c r="J34" s="326"/>
      <c r="K34" s="326"/>
    </row>
  </sheetData>
  <sheetProtection selectLockedCells="1" selectUnlockedCells="1"/>
  <mergeCells count="25">
    <mergeCell ref="J14:J16"/>
    <mergeCell ref="F16:H16"/>
    <mergeCell ref="A12:J13"/>
    <mergeCell ref="A14:D16"/>
    <mergeCell ref="E14:E16"/>
    <mergeCell ref="F14:H15"/>
    <mergeCell ref="I14:I16"/>
    <mergeCell ref="A8:A11"/>
    <mergeCell ref="B8:I8"/>
    <mergeCell ref="B9:I9"/>
    <mergeCell ref="B10:I10"/>
    <mergeCell ref="B11:I11"/>
    <mergeCell ref="G34:K34"/>
    <mergeCell ref="A17:A21"/>
    <mergeCell ref="H17:J17"/>
    <mergeCell ref="H18:J18"/>
    <mergeCell ref="H19:J19"/>
    <mergeCell ref="H20:J20"/>
    <mergeCell ref="H21:J21"/>
    <mergeCell ref="A6:J7"/>
    <mergeCell ref="L6:L7"/>
    <mergeCell ref="A1:L1"/>
    <mergeCell ref="C3:I3"/>
    <mergeCell ref="A5:L5"/>
    <mergeCell ref="J3:K3"/>
  </mergeCells>
  <phoneticPr fontId="3" type="noConversion"/>
  <printOptions horizontalCentered="1"/>
  <pageMargins left="0.44" right="0.19685039370078741" top="0.6692913385826772" bottom="0.6692913385826772" header="0.19685039370078741" footer="0.27559055118110237"/>
  <pageSetup paperSize="9" orientation="portrait" horizontalDpi="300" verticalDpi="300" r:id="rId1"/>
  <headerFooter alignWithMargins="0">
    <oddHeader>&amp;C&amp;18&amp;F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K30"/>
  <sheetViews>
    <sheetView workbookViewId="0">
      <selection activeCell="G3" sqref="G3"/>
    </sheetView>
  </sheetViews>
  <sheetFormatPr defaultRowHeight="21" x14ac:dyDescent="0.35"/>
  <cols>
    <col min="7" max="7" width="23" style="161" customWidth="1"/>
    <col min="8" max="9" width="10.28515625" style="159" customWidth="1"/>
    <col min="10" max="10" width="23.140625" style="159" customWidth="1"/>
    <col min="11" max="11" width="17.7109375" style="159" customWidth="1"/>
  </cols>
  <sheetData>
    <row r="2" spans="7:11" x14ac:dyDescent="0.35">
      <c r="G2" s="158">
        <f>+ปร.5!K9</f>
        <v>388968</v>
      </c>
    </row>
    <row r="3" spans="7:11" x14ac:dyDescent="0.35">
      <c r="G3" s="158"/>
    </row>
    <row r="4" spans="7:11" x14ac:dyDescent="0.35">
      <c r="G4" s="160"/>
    </row>
    <row r="5" spans="7:11" x14ac:dyDescent="0.35">
      <c r="G5" s="161">
        <v>0</v>
      </c>
      <c r="H5" s="159">
        <v>1.3073999999999999</v>
      </c>
      <c r="J5" s="159">
        <v>0</v>
      </c>
      <c r="K5" s="161">
        <v>500000</v>
      </c>
    </row>
    <row r="6" spans="7:11" x14ac:dyDescent="0.35">
      <c r="G6" s="162">
        <v>500000</v>
      </c>
      <c r="H6" s="163">
        <v>1.3073999999999999</v>
      </c>
      <c r="J6" s="164">
        <v>500000</v>
      </c>
      <c r="K6" s="165">
        <v>1000000</v>
      </c>
    </row>
    <row r="7" spans="7:11" x14ac:dyDescent="0.35">
      <c r="G7" s="164">
        <v>1000000</v>
      </c>
      <c r="H7" s="166">
        <v>1.3049999999999999</v>
      </c>
      <c r="J7" s="165">
        <v>1000000</v>
      </c>
      <c r="K7" s="165">
        <v>2000000</v>
      </c>
    </row>
    <row r="8" spans="7:11" x14ac:dyDescent="0.35">
      <c r="G8" s="165">
        <v>2000000</v>
      </c>
      <c r="H8" s="167">
        <v>1.3035000000000001</v>
      </c>
      <c r="I8" s="168"/>
      <c r="J8" s="165">
        <v>2000000</v>
      </c>
      <c r="K8" s="165">
        <v>5000000</v>
      </c>
    </row>
    <row r="9" spans="7:11" x14ac:dyDescent="0.35">
      <c r="G9" s="165">
        <v>5000000</v>
      </c>
      <c r="H9" s="167">
        <v>1.3003</v>
      </c>
      <c r="I9" s="168"/>
      <c r="J9" s="165">
        <v>5000000</v>
      </c>
      <c r="K9" s="169">
        <v>10000000</v>
      </c>
    </row>
    <row r="10" spans="7:11" x14ac:dyDescent="0.35">
      <c r="G10" s="169">
        <v>10000000</v>
      </c>
      <c r="H10" s="170">
        <v>1.2943</v>
      </c>
      <c r="I10" s="168"/>
      <c r="J10" s="169">
        <v>10000000</v>
      </c>
      <c r="K10" s="169">
        <v>15000000</v>
      </c>
    </row>
    <row r="11" spans="7:11" x14ac:dyDescent="0.35">
      <c r="G11" s="169">
        <v>15000000</v>
      </c>
      <c r="H11" s="170">
        <v>1.2594000000000001</v>
      </c>
      <c r="I11" s="168"/>
      <c r="J11" s="169">
        <v>15000000</v>
      </c>
      <c r="K11" s="165">
        <v>20000000</v>
      </c>
    </row>
    <row r="12" spans="7:11" x14ac:dyDescent="0.35">
      <c r="G12" s="165">
        <v>20000000</v>
      </c>
      <c r="H12" s="170">
        <v>1.2518</v>
      </c>
      <c r="I12" s="168"/>
      <c r="J12" s="165">
        <v>20000000</v>
      </c>
      <c r="K12" s="165">
        <v>25000000</v>
      </c>
    </row>
    <row r="13" spans="7:11" x14ac:dyDescent="0.35">
      <c r="G13" s="165">
        <v>25000000</v>
      </c>
      <c r="H13" s="167">
        <v>1.2248000000000001</v>
      </c>
      <c r="I13" s="168"/>
      <c r="J13" s="165">
        <v>25000000</v>
      </c>
      <c r="K13" s="165">
        <v>30000000</v>
      </c>
    </row>
    <row r="14" spans="7:11" x14ac:dyDescent="0.35">
      <c r="G14" s="165">
        <v>30000000</v>
      </c>
      <c r="H14" s="167">
        <v>1.2163999999999999</v>
      </c>
      <c r="I14" s="168"/>
      <c r="J14" s="165">
        <v>30000000</v>
      </c>
      <c r="K14" s="165">
        <v>40000000</v>
      </c>
    </row>
    <row r="15" spans="7:11" x14ac:dyDescent="0.35">
      <c r="G15" s="165">
        <v>40000000</v>
      </c>
      <c r="H15" s="167">
        <v>1.2161</v>
      </c>
      <c r="I15" s="168"/>
      <c r="J15" s="165">
        <v>40000000</v>
      </c>
      <c r="K15" s="165">
        <v>50000000</v>
      </c>
    </row>
    <row r="16" spans="7:11" x14ac:dyDescent="0.35">
      <c r="G16" s="165">
        <v>50000000</v>
      </c>
      <c r="H16" s="167">
        <v>1.2159</v>
      </c>
      <c r="I16" s="168"/>
      <c r="J16" s="165">
        <v>50000000</v>
      </c>
      <c r="K16" s="165">
        <v>60000000</v>
      </c>
    </row>
    <row r="17" spans="7:11" x14ac:dyDescent="0.35">
      <c r="G17" s="165">
        <v>60000000</v>
      </c>
      <c r="H17" s="167">
        <v>1.2060999999999999</v>
      </c>
      <c r="I17" s="168"/>
      <c r="J17" s="165">
        <v>60000000</v>
      </c>
      <c r="K17" s="165">
        <v>70000000</v>
      </c>
    </row>
    <row r="18" spans="7:11" x14ac:dyDescent="0.35">
      <c r="G18" s="165">
        <v>70000000</v>
      </c>
      <c r="H18" s="167">
        <v>1.2050000000000001</v>
      </c>
      <c r="I18" s="168"/>
      <c r="J18" s="165">
        <v>70000000</v>
      </c>
      <c r="K18" s="165">
        <v>80000000</v>
      </c>
    </row>
    <row r="19" spans="7:11" x14ac:dyDescent="0.35">
      <c r="G19" s="165">
        <v>80000000</v>
      </c>
      <c r="H19" s="167">
        <v>1.2050000000000001</v>
      </c>
      <c r="I19" s="168"/>
      <c r="J19" s="165">
        <v>80000000</v>
      </c>
      <c r="K19" s="165">
        <v>90000000</v>
      </c>
    </row>
    <row r="20" spans="7:11" x14ac:dyDescent="0.35">
      <c r="G20" s="165">
        <v>90000000</v>
      </c>
      <c r="H20" s="167">
        <v>1.2049000000000001</v>
      </c>
      <c r="I20" s="168"/>
      <c r="J20" s="165">
        <v>90000000</v>
      </c>
      <c r="K20" s="165">
        <v>100000000</v>
      </c>
    </row>
    <row r="21" spans="7:11" x14ac:dyDescent="0.35">
      <c r="G21" s="165">
        <v>100000000</v>
      </c>
      <c r="H21" s="167">
        <v>1.2049000000000001</v>
      </c>
      <c r="I21" s="168"/>
      <c r="J21" s="165">
        <v>100000000</v>
      </c>
      <c r="K21" s="165">
        <v>150000000</v>
      </c>
    </row>
    <row r="22" spans="7:11" x14ac:dyDescent="0.35">
      <c r="G22" s="165">
        <v>150000000</v>
      </c>
      <c r="H22" s="167">
        <v>1.2022999999999999</v>
      </c>
      <c r="I22" s="168"/>
      <c r="J22" s="165">
        <v>150000000</v>
      </c>
      <c r="K22" s="165">
        <v>200000000</v>
      </c>
    </row>
    <row r="23" spans="7:11" x14ac:dyDescent="0.35">
      <c r="G23" s="165">
        <v>200000000</v>
      </c>
      <c r="H23" s="167">
        <v>1.2022999999999999</v>
      </c>
      <c r="I23" s="168"/>
      <c r="J23" s="165">
        <v>200000000</v>
      </c>
      <c r="K23" s="165">
        <v>250000000</v>
      </c>
    </row>
    <row r="24" spans="7:11" x14ac:dyDescent="0.35">
      <c r="G24" s="165">
        <v>250000000</v>
      </c>
      <c r="H24" s="167">
        <v>1.2013</v>
      </c>
      <c r="I24" s="168"/>
      <c r="J24" s="165">
        <v>250000000</v>
      </c>
      <c r="K24" s="165">
        <v>300000000</v>
      </c>
    </row>
    <row r="25" spans="7:11" x14ac:dyDescent="0.35">
      <c r="G25" s="165">
        <v>300000000</v>
      </c>
      <c r="H25" s="167">
        <v>1.1951000000000001</v>
      </c>
      <c r="I25" s="168"/>
      <c r="J25" s="165">
        <v>300000000</v>
      </c>
      <c r="K25" s="165">
        <v>350000000</v>
      </c>
    </row>
    <row r="26" spans="7:11" x14ac:dyDescent="0.35">
      <c r="G26" s="165">
        <v>350000000</v>
      </c>
      <c r="H26" s="167">
        <v>1.1866000000000001</v>
      </c>
      <c r="I26" s="168"/>
      <c r="J26" s="165">
        <v>350000000</v>
      </c>
      <c r="K26" s="165">
        <v>400000000</v>
      </c>
    </row>
    <row r="27" spans="7:11" x14ac:dyDescent="0.35">
      <c r="G27" s="165">
        <v>400000000</v>
      </c>
      <c r="H27" s="167">
        <v>1.1858</v>
      </c>
      <c r="I27" s="168"/>
      <c r="J27" s="165">
        <v>400000000</v>
      </c>
      <c r="K27" s="165">
        <v>500000000</v>
      </c>
    </row>
    <row r="28" spans="7:11" ht="21.75" thickBot="1" x14ac:dyDescent="0.4">
      <c r="G28" s="171">
        <v>500000000</v>
      </c>
      <c r="H28" s="172">
        <v>1.1853</v>
      </c>
      <c r="I28" s="168"/>
      <c r="J28" s="165">
        <v>500000000</v>
      </c>
      <c r="K28" s="173">
        <v>500000000</v>
      </c>
    </row>
    <row r="29" spans="7:11" ht="21.75" thickBot="1" x14ac:dyDescent="0.4">
      <c r="G29" s="173">
        <v>500000000</v>
      </c>
      <c r="H29" s="174">
        <v>1.1788000000000001</v>
      </c>
      <c r="I29" s="168"/>
      <c r="J29" s="173">
        <v>500000000</v>
      </c>
      <c r="K29" s="175"/>
    </row>
    <row r="30" spans="7:11" ht="21.75" thickBot="1" x14ac:dyDescent="0.4">
      <c r="H30" s="176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3</vt:i4>
      </vt:variant>
    </vt:vector>
  </HeadingPairs>
  <TitlesOfParts>
    <vt:vector size="8" baseType="lpstr">
      <vt:lpstr>ปร.4(ก)</vt:lpstr>
      <vt:lpstr>ปร.5</vt:lpstr>
      <vt:lpstr>ปร.6</vt:lpstr>
      <vt:lpstr>Factor F</vt:lpstr>
      <vt:lpstr>Sheet1</vt:lpstr>
      <vt:lpstr>'Factor F'!Print_Area</vt:lpstr>
      <vt:lpstr>ปร.5!Print_Area</vt:lpstr>
      <vt:lpstr>'ปร.4(ก)'!Print_Titles</vt:lpstr>
    </vt:vector>
  </TitlesOfParts>
  <Company>SK.Civil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jumper</cp:lastModifiedBy>
  <cp:lastPrinted>2017-09-05T09:36:18Z</cp:lastPrinted>
  <dcterms:created xsi:type="dcterms:W3CDTF">2012-02-29T01:43:10Z</dcterms:created>
  <dcterms:modified xsi:type="dcterms:W3CDTF">2018-03-06T07:31:33Z</dcterms:modified>
</cp:coreProperties>
</file>